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4"/>
  </bookViews>
  <sheets>
    <sheet name="封面" sheetId="1" r:id="rId1"/>
    <sheet name="总表" sheetId="2" r:id="rId2"/>
    <sheet name="一般预算财力" sheetId="3" r:id="rId3"/>
    <sheet name="一般支出" sheetId="4" r:id="rId4"/>
    <sheet name="基金总表" sheetId="5" r:id="rId5"/>
    <sheet name="国有资本" sheetId="6" r:id="rId6"/>
    <sheet name="社会保险" sheetId="7" r:id="rId7"/>
    <sheet name="专户" sheetId="8" r:id="rId8"/>
    <sheet name="社保" sheetId="9" r:id="rId9"/>
    <sheet name="基本支出" sheetId="10" r:id="rId10"/>
  </sheets>
  <definedNames>
    <definedName name="_xlnm.Print_Area" localSheetId="8">'社保'!$A$1:$E$37</definedName>
    <definedName name="_xlnm.Print_Area" localSheetId="3">'一般支出'!$A$1:$F$61</definedName>
    <definedName name="_xlnm.Print_Area" localSheetId="7">'专户'!$A$1:$E$16</definedName>
    <definedName name="_xlnm.Print_Titles" localSheetId="3">'一般支出'!$1:$4</definedName>
    <definedName name="_xlnm.Print_Titles" localSheetId="6">'社会保险'!$1:$4</definedName>
    <definedName name="_xlnm.Print_Titles" localSheetId="8">'社保'!$1:$4</definedName>
    <definedName name="_xlnm._FilterDatabase" localSheetId="3" hidden="1">'一般支出'!$A$4:$HR$61</definedName>
    <definedName name="_xlnm._FilterDatabase" localSheetId="8" hidden="1">'社保'!$A$4:$G$38</definedName>
  </definedNames>
  <calcPr fullCalcOnLoad="1"/>
</workbook>
</file>

<file path=xl/sharedStrings.xml><?xml version="1.0" encoding="utf-8"?>
<sst xmlns="http://schemas.openxmlformats.org/spreadsheetml/2006/main" count="378" uniqueCount="267">
  <si>
    <t>2019年部门调整预算资料目录</t>
  </si>
  <si>
    <t>一、</t>
  </si>
  <si>
    <t>神木市2019年财政预算调整总表</t>
  </si>
  <si>
    <t>……………………………………</t>
  </si>
  <si>
    <t>1-12页</t>
  </si>
  <si>
    <t>二、</t>
  </si>
  <si>
    <t>2019年基本支出预算安排情况统计表</t>
  </si>
  <si>
    <t>1页</t>
  </si>
  <si>
    <t>三、</t>
  </si>
  <si>
    <t>2019年地方一般公共预算项目支出明细表</t>
  </si>
  <si>
    <t>1-29页</t>
  </si>
  <si>
    <t>四、</t>
  </si>
  <si>
    <t>2019年政府性基金预算项目支出明细表</t>
  </si>
  <si>
    <t>五、</t>
  </si>
  <si>
    <t>2019年国有资本经营预算项目支出明细表</t>
  </si>
  <si>
    <t>2019年财政调整预算总表</t>
  </si>
  <si>
    <t>单位：万元</t>
  </si>
  <si>
    <t>项  目</t>
  </si>
  <si>
    <t>可安排财力</t>
  </si>
  <si>
    <t>预算支出</t>
  </si>
  <si>
    <t>本年结余</t>
  </si>
  <si>
    <t>2019年预算数</t>
  </si>
  <si>
    <t>2019年调整预算数</t>
  </si>
  <si>
    <t>增减数
(2-1)</t>
  </si>
  <si>
    <t>增减数
(5-4)</t>
  </si>
  <si>
    <t>增减数
(8-7)</t>
  </si>
  <si>
    <t>一、地方一般公共预算</t>
  </si>
  <si>
    <t>二、政府性基金预算</t>
  </si>
  <si>
    <t>三、国有资本经营预算</t>
  </si>
  <si>
    <t>四、财政专户资金</t>
  </si>
  <si>
    <t>合  计</t>
  </si>
  <si>
    <t>另：财政总收入</t>
  </si>
  <si>
    <t>另：基本建设项目</t>
  </si>
  <si>
    <t>2019年地方一般公共预算财力调整表</t>
  </si>
  <si>
    <t>项    目</t>
  </si>
  <si>
    <t>备  注</t>
  </si>
  <si>
    <t>一、本年一般预算收入</t>
  </si>
  <si>
    <t>1、2月市级库代收大柳塔7800万</t>
  </si>
  <si>
    <t xml:space="preserve">    其中：市本级</t>
  </si>
  <si>
    <t xml:space="preserve">       大柳塔</t>
  </si>
  <si>
    <t>二、上级补助收入</t>
  </si>
  <si>
    <t>1、返还性收入</t>
  </si>
  <si>
    <t>两税税收返还</t>
  </si>
  <si>
    <t>所得税基数返还补助</t>
  </si>
  <si>
    <t>成品油价格和税费改革返还收入</t>
  </si>
  <si>
    <t>营改增基数返还</t>
  </si>
  <si>
    <t>2、一般性转移支付收入</t>
  </si>
  <si>
    <t>均衡性转移支付补助</t>
  </si>
  <si>
    <t>县级基本财力保障机制奖补收入</t>
  </si>
  <si>
    <t>结算补助收入</t>
  </si>
  <si>
    <t xml:space="preserve">      资源枯竭型城市转移支付补助收入</t>
  </si>
  <si>
    <t>基层公检法司转移支付</t>
  </si>
  <si>
    <t>城乡义务教育转移支付</t>
  </si>
  <si>
    <t>基本养老金转移支付</t>
  </si>
  <si>
    <t>农村综合改革转移支付</t>
  </si>
  <si>
    <t>产粮油大县奖励资金</t>
  </si>
  <si>
    <t>固定数额补助收入</t>
  </si>
  <si>
    <t>革命老区转移支付收入</t>
  </si>
  <si>
    <t>贫困地区转移支付收入</t>
  </si>
  <si>
    <t>3、专项转移支付补助收入</t>
  </si>
  <si>
    <t>三、下级上解收入</t>
  </si>
  <si>
    <t xml:space="preserve">    其中：体制上解</t>
  </si>
  <si>
    <t xml:space="preserve">          集中财力上解</t>
  </si>
  <si>
    <t>四、上年结余</t>
  </si>
  <si>
    <t>五、调入资金</t>
  </si>
  <si>
    <t xml:space="preserve">        国有资本经营预算调入</t>
  </si>
  <si>
    <t xml:space="preserve">        预算稳定调节基金</t>
  </si>
  <si>
    <t>六、上解上级支出</t>
  </si>
  <si>
    <t xml:space="preserve">    其中：体制上解支出</t>
  </si>
  <si>
    <t>七、补助下级支出</t>
  </si>
  <si>
    <t>八、可安排财力</t>
  </si>
  <si>
    <t xml:space="preserve">          大柳塔</t>
  </si>
  <si>
    <t>2019年地方一般公共预算支出调整表</t>
  </si>
  <si>
    <t>支  出  项  目</t>
  </si>
  <si>
    <t>编制单位</t>
  </si>
  <si>
    <t>备     注</t>
  </si>
  <si>
    <t>1</t>
  </si>
  <si>
    <t>2</t>
  </si>
  <si>
    <t>3</t>
  </si>
  <si>
    <t>4</t>
  </si>
  <si>
    <t>一、基本支出</t>
  </si>
  <si>
    <t>财政局</t>
  </si>
  <si>
    <t xml:space="preserve">  1、工资福利支出</t>
  </si>
  <si>
    <t xml:space="preserve">  2、商品和服务支出</t>
  </si>
  <si>
    <t xml:space="preserve">  3、对个人和家庭补助支出</t>
  </si>
  <si>
    <t>二、运转类项目支出</t>
  </si>
  <si>
    <t>市委</t>
  </si>
  <si>
    <t xml:space="preserve">      2019年运转类项目支出</t>
  </si>
  <si>
    <t>三、政策性专项资金支出</t>
  </si>
  <si>
    <t xml:space="preserve">  1、扶南资金</t>
  </si>
  <si>
    <t xml:space="preserve">  2、“十五年”免费教育</t>
  </si>
  <si>
    <t xml:space="preserve">  3、“以奖代增”专项绩效奖励金</t>
  </si>
  <si>
    <t xml:space="preserve">  4、教师奖励金</t>
  </si>
  <si>
    <t xml:space="preserve">  5、教育质量提升奖</t>
  </si>
  <si>
    <t xml:space="preserve">  6、“人才工作”专项经费</t>
  </si>
  <si>
    <t xml:space="preserve">  7、党建工作经费</t>
  </si>
  <si>
    <t xml:space="preserve">  8、协管员工资及各项保险</t>
  </si>
  <si>
    <t xml:space="preserve">  9、村级公益事业“一事一议”财政奖补县级配套资金</t>
  </si>
  <si>
    <t xml:space="preserve">  10、援藏资金</t>
  </si>
  <si>
    <t xml:space="preserve">  11、基础设施建设专项资金</t>
  </si>
  <si>
    <t xml:space="preserve">   其中：国家建设债券及其他付息支出</t>
  </si>
  <si>
    <t>12、购买棚户区改造服务款</t>
  </si>
  <si>
    <t xml:space="preserve">  13、化解政府隐性债务支出</t>
  </si>
  <si>
    <t xml:space="preserve">  14、政府置换债券付息</t>
  </si>
  <si>
    <t xml:space="preserve">  15、棚户区改造专项经费</t>
  </si>
  <si>
    <t xml:space="preserve">  16、污染治理专项经费</t>
  </si>
  <si>
    <t xml:space="preserve">  17、安全生产专项资金</t>
  </si>
  <si>
    <t xml:space="preserve">  18、行政事业单位取暖补贴</t>
  </si>
  <si>
    <t xml:space="preserve">  19、燃煤集中供热补贴</t>
  </si>
  <si>
    <t xml:space="preserve">       其中：弥补2018年</t>
  </si>
  <si>
    <t xml:space="preserve">            2019年补贴</t>
  </si>
  <si>
    <t xml:space="preserve">  20、天然气供热补贴</t>
  </si>
  <si>
    <t xml:space="preserve">  21、瑶镇水库移民安置项目资金</t>
  </si>
  <si>
    <t xml:space="preserve">  22、上缴矿产资源补偿费</t>
  </si>
  <si>
    <t>四、建设类项目资金</t>
  </si>
  <si>
    <t>1、基本建设项目资金</t>
  </si>
  <si>
    <t>2、扶贫资金</t>
  </si>
  <si>
    <t>4、乡村振兴资金</t>
  </si>
  <si>
    <t xml:space="preserve">   其中：涉农资金</t>
  </si>
  <si>
    <t xml:space="preserve">         乡村振兴专项资金</t>
  </si>
  <si>
    <t xml:space="preserve">         2018年乡村振兴专项资金</t>
  </si>
  <si>
    <t xml:space="preserve">         人大议案办理费</t>
  </si>
  <si>
    <t xml:space="preserve">         政协提案办理费</t>
  </si>
  <si>
    <t>5、中鸡镇公路工程等项目资金</t>
  </si>
  <si>
    <t>五、社保专项支出</t>
  </si>
  <si>
    <t>六、中省市专项资金支出</t>
  </si>
  <si>
    <t>七、预留项目支出</t>
  </si>
  <si>
    <t xml:space="preserve">  1、年度正常增加和乡镇工作补贴经费</t>
  </si>
  <si>
    <t xml:space="preserve">  2、税收征管经费</t>
  </si>
  <si>
    <t xml:space="preserve">  3、行政事业单位目标责任和优秀公务员考核奖励金</t>
  </si>
  <si>
    <t xml:space="preserve">    其中：2017年考核奖励资金</t>
  </si>
  <si>
    <t xml:space="preserve">          2018年考核奖励资金</t>
  </si>
  <si>
    <t xml:space="preserve">  4、办案费返还</t>
  </si>
  <si>
    <t xml:space="preserve">  5、零星维修、设备更新购置经费</t>
  </si>
  <si>
    <t xml:space="preserve">  6、防汛预备金</t>
  </si>
  <si>
    <t xml:space="preserve">  7、救灾预备金</t>
  </si>
  <si>
    <t xml:space="preserve">  8、专项经费</t>
  </si>
  <si>
    <t xml:space="preserve">  9、预备费</t>
  </si>
  <si>
    <t>支出合计</t>
  </si>
  <si>
    <t>2019年政府性基金收支预算调整表</t>
  </si>
  <si>
    <t>备   注</t>
  </si>
  <si>
    <t>一、收入</t>
  </si>
  <si>
    <t xml:space="preserve">    1、国有土地使用权出让收入</t>
  </si>
  <si>
    <t>缴入市级库</t>
  </si>
  <si>
    <t xml:space="preserve">    2、城市基础设施配套费收入</t>
  </si>
  <si>
    <t xml:space="preserve">    3、上级补助收入</t>
  </si>
  <si>
    <t>二、上年结余</t>
  </si>
  <si>
    <t>三、可安排财力</t>
  </si>
  <si>
    <t xml:space="preserve">         大柳塔</t>
  </si>
  <si>
    <t>四、支出</t>
  </si>
  <si>
    <t xml:space="preserve">    1、基本建设项目支出 </t>
  </si>
  <si>
    <t xml:space="preserve">    2、基金专项支出</t>
  </si>
  <si>
    <t xml:space="preserve">   （1）土地储备和整理专项经费</t>
  </si>
  <si>
    <t xml:space="preserve">   （2）缴纳新增建设用地土地有偿使用费</t>
  </si>
  <si>
    <t xml:space="preserve">    3、上级补助支出</t>
  </si>
  <si>
    <t>五、结余</t>
  </si>
  <si>
    <t>2019年国有资本经营收支预算调整表</t>
  </si>
  <si>
    <t>备 注</t>
  </si>
  <si>
    <t xml:space="preserve">    股利、股息收入</t>
  </si>
  <si>
    <t>二、 调入一般公共预算</t>
  </si>
  <si>
    <t xml:space="preserve"> 1、神木市政府投资引导基金有限公司注册资本金</t>
  </si>
  <si>
    <t xml:space="preserve"> 2、神木市政府基金管理有限公司注册资本金</t>
  </si>
  <si>
    <t xml:space="preserve"> 3、神木市锦界高新开发建设有限公司注册资本金</t>
  </si>
  <si>
    <t xml:space="preserve"> 4、神木市交通建设有限公司注册资本金</t>
  </si>
  <si>
    <t xml:space="preserve"> 5、曹家滩煤矿注册资本金</t>
  </si>
  <si>
    <t>2019年社会保险基金收支预算调整表</t>
  </si>
  <si>
    <t xml:space="preserve">   1.城乡居民基本养老保险基金</t>
  </si>
  <si>
    <t xml:space="preserve">   2.机关事业单位基本养老保险基金</t>
  </si>
  <si>
    <t xml:space="preserve">   3.职工基本医疗保险基金</t>
  </si>
  <si>
    <t xml:space="preserve">   4.城乡居民基本医疗保险基金</t>
  </si>
  <si>
    <t xml:space="preserve">   5.工伤保险基金</t>
  </si>
  <si>
    <t xml:space="preserve">   6.失业保险基金</t>
  </si>
  <si>
    <t xml:space="preserve">   7.生育保险基金</t>
  </si>
  <si>
    <t>二、支出</t>
  </si>
  <si>
    <t>三、当年结余</t>
  </si>
  <si>
    <t>五、滚存结余</t>
  </si>
  <si>
    <t>2019年财政专户收支预算调整表</t>
  </si>
  <si>
    <t>项         目</t>
  </si>
  <si>
    <t>一、专户资金收入</t>
  </si>
  <si>
    <t xml:space="preserve">    “两权价款”返还款</t>
  </si>
  <si>
    <t>二、专户资金支出</t>
  </si>
  <si>
    <t>1、基本建设项目</t>
  </si>
  <si>
    <t>2、榆林市调控市县区收入集中财力上解</t>
  </si>
  <si>
    <t>3、招商引资专项经费</t>
  </si>
  <si>
    <t>4、稳实体专项资金</t>
  </si>
  <si>
    <t>5、科技创新专项资金</t>
  </si>
  <si>
    <t>6、消化政府隐性债务</t>
  </si>
  <si>
    <t>7、促进第三产业发展专项经费</t>
  </si>
  <si>
    <t>三、专户资金结余</t>
  </si>
  <si>
    <t>2019年社会保障资金支出预算调整表</t>
  </si>
  <si>
    <t>项目名称</t>
  </si>
  <si>
    <r>
      <t xml:space="preserve">增减数
</t>
    </r>
    <r>
      <rPr>
        <b/>
        <sz val="9"/>
        <rFont val="宋体"/>
        <family val="0"/>
      </rPr>
      <t>(2-1)</t>
    </r>
  </si>
  <si>
    <t>一、医疗专项支出</t>
  </si>
  <si>
    <t>卫生局</t>
  </si>
  <si>
    <t xml:space="preserve">  1、村卫生室市级配套资金</t>
  </si>
  <si>
    <t>322人，每所5000元。</t>
  </si>
  <si>
    <t xml:space="preserve">  2、乡镇药品零差价补贴资金</t>
  </si>
  <si>
    <t>乡镇卫生院购药总额的30%补差。</t>
  </si>
  <si>
    <t xml:space="preserve">  3、公立医院药品零差价补偿资金</t>
  </si>
  <si>
    <t xml:space="preserve">  5、全民免费医疗预留资金</t>
  </si>
  <si>
    <t xml:space="preserve">  6、离休干部医疗费</t>
  </si>
  <si>
    <t xml:space="preserve">  7、白内障复明术市级配套资金</t>
  </si>
  <si>
    <t>完成600例，每例800元。</t>
  </si>
  <si>
    <t xml:space="preserve">  8、中医药能力建设资金</t>
  </si>
  <si>
    <t xml:space="preserve">  9、补充医疗保障资金</t>
  </si>
  <si>
    <t xml:space="preserve">  10、农娩纳入合疗报销资金</t>
  </si>
  <si>
    <t xml:space="preserve">  11、大病保障资金</t>
  </si>
  <si>
    <t xml:space="preserve">  12、新农合健康扶贫政策性补助</t>
  </si>
  <si>
    <t xml:space="preserve">  13、新农合县级配套资金</t>
  </si>
  <si>
    <t>2018年专户安排7500万元。</t>
  </si>
  <si>
    <t xml:space="preserve">  14、干部职工新生儿合疗补助</t>
  </si>
  <si>
    <t>人社局</t>
  </si>
  <si>
    <t>二、社会保障和就业支出</t>
  </si>
  <si>
    <t xml:space="preserve">  1、养老保费收入市级配套及基础养老补贴</t>
  </si>
  <si>
    <t>2018年专户安排1.1亿元。</t>
  </si>
  <si>
    <t>民政局</t>
  </si>
  <si>
    <t xml:space="preserve">  2、70岁以上老人保健经费</t>
  </si>
  <si>
    <t>27365人。</t>
  </si>
  <si>
    <t xml:space="preserve">  3、临时救助金</t>
  </si>
  <si>
    <t xml:space="preserve">  4、特殊人群救助金</t>
  </si>
  <si>
    <t xml:space="preserve">  5、政策性下岗人员生活补贴</t>
  </si>
  <si>
    <t xml:space="preserve">  6、农村低保</t>
  </si>
  <si>
    <t>存量安排1000万</t>
  </si>
  <si>
    <t xml:space="preserve">  7、城市低保</t>
  </si>
  <si>
    <t xml:space="preserve">  8、城市低保取暖费</t>
  </si>
  <si>
    <t xml:space="preserve">  9、农村低保取暖费</t>
  </si>
  <si>
    <t xml:space="preserve">  10、五保户取暖费</t>
  </si>
  <si>
    <t xml:space="preserve">  11、孤儿生活费补助</t>
  </si>
  <si>
    <t xml:space="preserve">  12、国企下岗人员基本生活费及三项保险</t>
  </si>
  <si>
    <t xml:space="preserve">  13、残疾人养老保险补贴</t>
  </si>
  <si>
    <t xml:space="preserve">  14、农村五保供养补助资金</t>
  </si>
  <si>
    <t>残联</t>
  </si>
  <si>
    <t xml:space="preserve">  15、农民安居工程补贴资金</t>
  </si>
  <si>
    <t xml:space="preserve">  16、各类人员养老工龄补助资金</t>
  </si>
  <si>
    <t xml:space="preserve">  17、供销系统下岗、遗属及62年精简人员生活费</t>
  </si>
  <si>
    <t>人  数</t>
  </si>
  <si>
    <t>预算金额</t>
  </si>
  <si>
    <t>基本支出</t>
  </si>
  <si>
    <t>一、工资福利支出</t>
  </si>
  <si>
    <t xml:space="preserve">  1、在职人员</t>
  </si>
  <si>
    <t>含各项社会保险,不含暂调企业及教育停薪留职人员以及晋剧团人员。</t>
  </si>
  <si>
    <t xml:space="preserve">  2、白领派遣人员</t>
  </si>
  <si>
    <t xml:space="preserve">  3、协管员</t>
  </si>
  <si>
    <t>不含人社局管理的协管员。</t>
  </si>
  <si>
    <t xml:space="preserve">  4、住房公积金</t>
  </si>
  <si>
    <t xml:space="preserve">  5、小学幼儿园辅导员工资及保险</t>
  </si>
  <si>
    <t xml:space="preserve">  6、其他</t>
  </si>
  <si>
    <t>市场监督局自收自支人员经费434万元,乡村教师交通补贴267万元</t>
  </si>
  <si>
    <t>二、商品服务支出</t>
  </si>
  <si>
    <t xml:space="preserve">  1、公务费</t>
  </si>
  <si>
    <t xml:space="preserve">    其中：公务接待费</t>
  </si>
  <si>
    <t>控制数484万元。</t>
  </si>
  <si>
    <t xml:space="preserve">          公务用车运行维护费</t>
  </si>
  <si>
    <t>控制数1300万元。</t>
  </si>
  <si>
    <t xml:space="preserve">          公务交通补贴</t>
  </si>
  <si>
    <t xml:space="preserve">  2、工会经费</t>
  </si>
  <si>
    <t>三、对个人和家庭的补助支出</t>
  </si>
  <si>
    <t xml:space="preserve">  1、离休人员</t>
  </si>
  <si>
    <t>含各项社会保险</t>
  </si>
  <si>
    <t xml:space="preserve">  2、退休人员</t>
  </si>
  <si>
    <t xml:space="preserve">  3、伤残人员</t>
  </si>
  <si>
    <t xml:space="preserve">  4、遗属补助</t>
  </si>
  <si>
    <t xml:space="preserve">  5、60年代精减人员</t>
  </si>
  <si>
    <t xml:space="preserve">  6、八大员</t>
  </si>
  <si>
    <t xml:space="preserve">  7、下岗再就业人员</t>
  </si>
  <si>
    <t xml:space="preserve">  8、其他</t>
  </si>
  <si>
    <t>社区居民小组长（509人）、治安防护员（500人）、经批准临时工作人员（189人）经费1369.5万元；企业退休人员生活费321.8万元。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</si>
</sst>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20"/>
      <name val="方正小标宋简体"/>
      <family val="4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name val="仿宋_GB2312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b/>
      <sz val="11"/>
      <name val="仿宋_GB2312"/>
      <family val="0"/>
    </font>
    <font>
      <sz val="12"/>
      <name val="仿宋"/>
      <family val="3"/>
    </font>
    <font>
      <sz val="10"/>
      <name val="仿宋_GB2312"/>
      <family val="0"/>
    </font>
    <font>
      <sz val="11"/>
      <color indexed="8"/>
      <name val="宋体"/>
      <family val="0"/>
    </font>
    <font>
      <sz val="28"/>
      <name val="黑体"/>
      <family val="3"/>
    </font>
    <font>
      <sz val="16"/>
      <name val="宋体"/>
      <family val="0"/>
    </font>
    <font>
      <sz val="20"/>
      <name val="宋体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2"/>
      <color indexed="36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b/>
      <sz val="11"/>
      <color theme="1"/>
      <name val="宋体"/>
      <family val="0"/>
    </font>
    <font>
      <b/>
      <sz val="10"/>
      <name val="Cambria"/>
      <family val="0"/>
    </font>
    <font>
      <sz val="10"/>
      <name val="Cambria"/>
      <family val="0"/>
    </font>
    <font>
      <b/>
      <sz val="10"/>
      <color theme="1"/>
      <name val="宋体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2" fillId="0" borderId="4" applyNumberFormat="0" applyFill="0" applyAlignment="0" applyProtection="0"/>
    <xf numFmtId="0" fontId="28" fillId="8" borderId="0" applyNumberFormat="0" applyBorder="0" applyAlignment="0" applyProtection="0"/>
    <xf numFmtId="0" fontId="25" fillId="0" borderId="5" applyNumberFormat="0" applyFill="0" applyAlignment="0" applyProtection="0"/>
    <xf numFmtId="0" fontId="28" fillId="9" borderId="0" applyNumberFormat="0" applyBorder="0" applyAlignment="0" applyProtection="0"/>
    <xf numFmtId="0" fontId="29" fillId="10" borderId="6" applyNumberFormat="0" applyAlignment="0" applyProtection="0"/>
    <xf numFmtId="0" fontId="36" fillId="10" borderId="1" applyNumberFormat="0" applyAlignment="0" applyProtection="0"/>
    <xf numFmtId="0" fontId="21" fillId="11" borderId="7" applyNumberFormat="0" applyAlignment="0" applyProtection="0"/>
    <xf numFmtId="0" fontId="20" fillId="3" borderId="0" applyNumberFormat="0" applyBorder="0" applyAlignment="0" applyProtection="0"/>
    <xf numFmtId="0" fontId="28" fillId="12" borderId="0" applyNumberFormat="0" applyBorder="0" applyAlignment="0" applyProtection="0"/>
    <xf numFmtId="0" fontId="37" fillId="0" borderId="8" applyNumberFormat="0" applyFill="0" applyAlignment="0" applyProtection="0"/>
    <xf numFmtId="0" fontId="31" fillId="0" borderId="9" applyNumberFormat="0" applyFill="0" applyAlignment="0" applyProtection="0"/>
    <xf numFmtId="0" fontId="38" fillId="2" borderId="0" applyNumberFormat="0" applyBorder="0" applyAlignment="0" applyProtection="0"/>
    <xf numFmtId="0" fontId="34" fillId="13" borderId="0" applyNumberFormat="0" applyBorder="0" applyAlignment="0" applyProtection="0"/>
    <xf numFmtId="0" fontId="20" fillId="14" borderId="0" applyNumberFormat="0" applyBorder="0" applyAlignment="0" applyProtection="0"/>
    <xf numFmtId="0" fontId="28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8" fillId="18" borderId="0" applyNumberFormat="0" applyBorder="0" applyAlignment="0" applyProtection="0"/>
    <xf numFmtId="0" fontId="28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8" fillId="20" borderId="0" applyNumberFormat="0" applyBorder="0" applyAlignment="0" applyProtection="0"/>
    <xf numFmtId="0" fontId="20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0" fillId="22" borderId="0" applyNumberFormat="0" applyBorder="0" applyAlignment="0" applyProtection="0"/>
    <xf numFmtId="0" fontId="28" fillId="23" borderId="0" applyNumberFormat="0" applyBorder="0" applyAlignment="0" applyProtection="0"/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1" fillId="0" borderId="0">
      <alignment/>
      <protection locked="0"/>
    </xf>
    <xf numFmtId="0" fontId="0" fillId="0" borderId="0">
      <alignment/>
      <protection/>
    </xf>
  </cellStyleXfs>
  <cellXfs count="18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24" borderId="0" xfId="0" applyFont="1" applyFill="1" applyAlignment="1">
      <alignment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5" fillId="25" borderId="11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horizontal="center" vertical="center"/>
    </xf>
    <xf numFmtId="1" fontId="5" fillId="0" borderId="10" xfId="67" applyNumberFormat="1" applyFont="1" applyFill="1" applyBorder="1" applyAlignment="1">
      <alignment horizontal="left" vertical="center"/>
      <protection/>
    </xf>
    <xf numFmtId="0" fontId="4" fillId="24" borderId="10" xfId="0" applyFont="1" applyFill="1" applyBorder="1" applyAlignment="1">
      <alignment horizontal="left" vertical="center" wrapText="1"/>
    </xf>
    <xf numFmtId="0" fontId="10" fillId="24" borderId="10" xfId="0" applyNumberFormat="1" applyFont="1" applyFill="1" applyBorder="1" applyAlignment="1" applyProtection="1">
      <alignment vertical="center" wrapText="1"/>
      <protection/>
    </xf>
    <xf numFmtId="176" fontId="4" fillId="0" borderId="10" xfId="0" applyNumberFormat="1" applyFont="1" applyBorder="1" applyAlignment="1">
      <alignment horizontal="center" vertical="center"/>
    </xf>
    <xf numFmtId="0" fontId="10" fillId="24" borderId="15" xfId="0" applyNumberFormat="1" applyFont="1" applyFill="1" applyBorder="1" applyAlignment="1" applyProtection="1">
      <alignment vertical="center" wrapText="1"/>
      <protection/>
    </xf>
    <xf numFmtId="0" fontId="10" fillId="24" borderId="16" xfId="0" applyNumberFormat="1" applyFont="1" applyFill="1" applyBorder="1" applyAlignment="1" applyProtection="1">
      <alignment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10" fillId="24" borderId="17" xfId="0" applyNumberFormat="1" applyFont="1" applyFill="1" applyBorder="1" applyAlignment="1" applyProtection="1">
      <alignment vertical="center" wrapText="1"/>
      <protection/>
    </xf>
    <xf numFmtId="176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4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67" applyFont="1" applyFill="1" applyBorder="1" applyAlignment="1">
      <alignment horizontal="left" vertical="center"/>
      <protection/>
    </xf>
    <xf numFmtId="0" fontId="4" fillId="25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5" fillId="0" borderId="10" xfId="67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/>
    </xf>
    <xf numFmtId="0" fontId="0" fillId="25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9" fillId="25" borderId="0" xfId="0" applyFont="1" applyFill="1" applyAlignment="1">
      <alignment/>
    </xf>
    <xf numFmtId="0" fontId="4" fillId="25" borderId="0" xfId="0" applyFont="1" applyFill="1" applyAlignment="1">
      <alignment horizontal="center"/>
    </xf>
    <xf numFmtId="0" fontId="0" fillId="25" borderId="0" xfId="0" applyFont="1" applyFill="1" applyAlignment="1">
      <alignment/>
    </xf>
    <xf numFmtId="0" fontId="1" fillId="25" borderId="0" xfId="0" applyFont="1" applyFill="1" applyAlignment="1">
      <alignment horizontal="center" vertical="center"/>
    </xf>
    <xf numFmtId="0" fontId="4" fillId="25" borderId="0" xfId="0" applyFont="1" applyFill="1" applyAlignment="1">
      <alignment/>
    </xf>
    <xf numFmtId="0" fontId="0" fillId="25" borderId="14" xfId="0" applyFont="1" applyFill="1" applyBorder="1" applyAlignment="1">
      <alignment horizontal="right" vertical="center"/>
    </xf>
    <xf numFmtId="0" fontId="5" fillId="25" borderId="10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 wrapText="1"/>
    </xf>
    <xf numFmtId="1" fontId="5" fillId="25" borderId="10" xfId="67" applyNumberFormat="1" applyFont="1" applyFill="1" applyBorder="1" applyAlignment="1">
      <alignment horizontal="left" vertical="center"/>
      <protection/>
    </xf>
    <xf numFmtId="0" fontId="42" fillId="25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left" vertical="center" wrapText="1"/>
    </xf>
    <xf numFmtId="0" fontId="4" fillId="25" borderId="10" xfId="67" applyFont="1" applyFill="1" applyBorder="1" applyAlignment="1">
      <alignment horizontal="left" vertical="center"/>
      <protection/>
    </xf>
    <xf numFmtId="0" fontId="5" fillId="25" borderId="10" xfId="67" applyFont="1" applyFill="1" applyBorder="1" applyAlignment="1">
      <alignment horizontal="left" vertical="center"/>
      <protection/>
    </xf>
    <xf numFmtId="0" fontId="4" fillId="25" borderId="10" xfId="0" applyFont="1" applyFill="1" applyBorder="1" applyAlignment="1">
      <alignment horizontal="left" vertical="center"/>
    </xf>
    <xf numFmtId="0" fontId="4" fillId="25" borderId="10" xfId="67" applyNumberFormat="1" applyFont="1" applyFill="1" applyBorder="1" applyAlignment="1">
      <alignment horizontal="left" vertical="center" wrapText="1"/>
      <protection/>
    </xf>
    <xf numFmtId="0" fontId="0" fillId="25" borderId="10" xfId="0" applyFont="1" applyFill="1" applyBorder="1" applyAlignment="1">
      <alignment vertical="center"/>
    </xf>
    <xf numFmtId="0" fontId="4" fillId="25" borderId="0" xfId="0" applyFont="1" applyFill="1" applyAlignment="1">
      <alignment/>
    </xf>
    <xf numFmtId="0" fontId="4" fillId="25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25" borderId="0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Font="1" applyFill="1" applyAlignment="1">
      <alignment horizontal="left"/>
    </xf>
    <xf numFmtId="0" fontId="0" fillId="25" borderId="0" xfId="0" applyFont="1" applyFill="1" applyAlignment="1">
      <alignment horizontal="center"/>
    </xf>
    <xf numFmtId="0" fontId="1" fillId="25" borderId="0" xfId="0" applyFont="1" applyFill="1" applyAlignment="1">
      <alignment horizontal="center"/>
    </xf>
    <xf numFmtId="0" fontId="11" fillId="25" borderId="0" xfId="0" applyFont="1" applyFill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49" fontId="4" fillId="25" borderId="10" xfId="0" applyNumberFormat="1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vertical="center"/>
    </xf>
    <xf numFmtId="0" fontId="46" fillId="25" borderId="10" xfId="0" applyFont="1" applyFill="1" applyBorder="1" applyAlignment="1">
      <alignment horizontal="center" vertical="center"/>
    </xf>
    <xf numFmtId="0" fontId="44" fillId="25" borderId="10" xfId="0" applyFont="1" applyFill="1" applyBorder="1" applyAlignment="1">
      <alignment vertical="center" wrapText="1"/>
    </xf>
    <xf numFmtId="0" fontId="4" fillId="25" borderId="0" xfId="0" applyFont="1" applyFill="1" applyAlignment="1">
      <alignment horizontal="center" vertical="center"/>
    </xf>
    <xf numFmtId="0" fontId="4" fillId="25" borderId="10" xfId="0" applyFont="1" applyFill="1" applyBorder="1" applyAlignment="1">
      <alignment vertical="center"/>
    </xf>
    <xf numFmtId="0" fontId="5" fillId="25" borderId="10" xfId="0" applyFont="1" applyFill="1" applyBorder="1" applyAlignment="1">
      <alignment vertical="center" wrapText="1"/>
    </xf>
    <xf numFmtId="0" fontId="4" fillId="25" borderId="10" xfId="0" applyFont="1" applyFill="1" applyBorder="1" applyAlignment="1">
      <alignment vertical="center" wrapText="1"/>
    </xf>
    <xf numFmtId="10" fontId="44" fillId="25" borderId="10" xfId="0" applyNumberFormat="1" applyFont="1" applyFill="1" applyBorder="1" applyAlignment="1">
      <alignment vertical="center" wrapText="1"/>
    </xf>
    <xf numFmtId="0" fontId="44" fillId="25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44" fillId="25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0" fontId="4" fillId="25" borderId="0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left" vertical="center" wrapText="1"/>
    </xf>
    <xf numFmtId="0" fontId="44" fillId="25" borderId="10" xfId="0" applyFont="1" applyFill="1" applyBorder="1" applyAlignment="1">
      <alignment/>
    </xf>
    <xf numFmtId="0" fontId="0" fillId="25" borderId="0" xfId="0" applyFont="1" applyFill="1" applyBorder="1" applyAlignment="1">
      <alignment horizontal="center"/>
    </xf>
    <xf numFmtId="0" fontId="44" fillId="25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indent="1"/>
    </xf>
    <xf numFmtId="0" fontId="4" fillId="25" borderId="10" xfId="0" applyNumberFormat="1" applyFont="1" applyFill="1" applyBorder="1" applyAlignment="1">
      <alignment vertical="center" wrapText="1"/>
    </xf>
    <xf numFmtId="0" fontId="3" fillId="25" borderId="10" xfId="0" applyFont="1" applyFill="1" applyBorder="1" applyAlignment="1">
      <alignment vertical="center" wrapText="1"/>
    </xf>
    <xf numFmtId="0" fontId="7" fillId="25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inden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indent="2"/>
    </xf>
    <xf numFmtId="0" fontId="9" fillId="0" borderId="2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vertical="center" wrapText="1" indent="2"/>
    </xf>
    <xf numFmtId="0" fontId="15" fillId="0" borderId="12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left"/>
    </xf>
    <xf numFmtId="0" fontId="5" fillId="0" borderId="23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justify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_Sheet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zoomScaleSheetLayoutView="100" workbookViewId="0" topLeftCell="A1">
      <selection activeCell="B4" sqref="B4"/>
    </sheetView>
  </sheetViews>
  <sheetFormatPr defaultColWidth="8.625" defaultRowHeight="14.25"/>
  <cols>
    <col min="1" max="1" width="7.75390625" style="176" customWidth="1"/>
    <col min="2" max="2" width="60.00390625" style="176" customWidth="1"/>
    <col min="3" max="3" width="45.25390625" style="176" customWidth="1"/>
    <col min="4" max="4" width="9.75390625" style="176" customWidth="1"/>
    <col min="5" max="32" width="9.00390625" style="176" bestFit="1" customWidth="1"/>
    <col min="33" max="16384" width="8.625" style="176" customWidth="1"/>
  </cols>
  <sheetData>
    <row r="2" spans="1:4" ht="43.5" customHeight="1">
      <c r="A2" s="177" t="s">
        <v>0</v>
      </c>
      <c r="B2" s="177"/>
      <c r="C2" s="177"/>
      <c r="D2" s="177"/>
    </row>
    <row r="4" spans="1:4" ht="42" customHeight="1">
      <c r="A4" s="178" t="s">
        <v>1</v>
      </c>
      <c r="B4" s="179" t="s">
        <v>2</v>
      </c>
      <c r="C4" s="180" t="s">
        <v>3</v>
      </c>
      <c r="D4" s="181" t="s">
        <v>4</v>
      </c>
    </row>
    <row r="5" spans="1:4" ht="42" customHeight="1">
      <c r="A5" s="178" t="s">
        <v>5</v>
      </c>
      <c r="B5" s="179" t="s">
        <v>6</v>
      </c>
      <c r="C5" s="180" t="s">
        <v>3</v>
      </c>
      <c r="D5" s="181" t="s">
        <v>7</v>
      </c>
    </row>
    <row r="6" spans="1:4" ht="42" customHeight="1">
      <c r="A6" s="178" t="s">
        <v>8</v>
      </c>
      <c r="B6" s="179" t="s">
        <v>9</v>
      </c>
      <c r="C6" s="180" t="s">
        <v>3</v>
      </c>
      <c r="D6" s="181" t="s">
        <v>10</v>
      </c>
    </row>
    <row r="7" spans="1:4" ht="42" customHeight="1">
      <c r="A7" s="178" t="s">
        <v>11</v>
      </c>
      <c r="B7" s="179" t="s">
        <v>12</v>
      </c>
      <c r="C7" s="180" t="s">
        <v>3</v>
      </c>
      <c r="D7" s="181" t="s">
        <v>7</v>
      </c>
    </row>
    <row r="8" spans="1:4" ht="42" customHeight="1">
      <c r="A8" s="178" t="s">
        <v>13</v>
      </c>
      <c r="B8" s="179" t="s">
        <v>14</v>
      </c>
      <c r="C8" s="180" t="s">
        <v>3</v>
      </c>
      <c r="D8" s="181" t="s">
        <v>7</v>
      </c>
    </row>
    <row r="9" spans="1:4" ht="25.5" customHeight="1">
      <c r="A9" s="178"/>
      <c r="B9" s="179"/>
      <c r="C9" s="180"/>
      <c r="D9" s="181"/>
    </row>
    <row r="10" spans="1:4" ht="25.5" customHeight="1">
      <c r="A10" s="178"/>
      <c r="B10" s="179"/>
      <c r="C10" s="180"/>
      <c r="D10" s="181"/>
    </row>
    <row r="11" spans="1:4" ht="25.5" customHeight="1">
      <c r="A11" s="178"/>
      <c r="B11" s="179"/>
      <c r="C11" s="180"/>
      <c r="D11" s="181"/>
    </row>
  </sheetData>
  <sheetProtection/>
  <mergeCells count="1">
    <mergeCell ref="A2:D2"/>
  </mergeCells>
  <printOptions/>
  <pageMargins left="0.75" right="0.6298611111111111" top="1" bottom="1" header="0.51" footer="0.51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6"/>
  <sheetViews>
    <sheetView zoomScaleSheetLayoutView="100" workbookViewId="0" topLeftCell="A4">
      <selection activeCell="C19" sqref="C19"/>
    </sheetView>
  </sheetViews>
  <sheetFormatPr defaultColWidth="8.625" defaultRowHeight="14.25"/>
  <cols>
    <col min="1" max="1" width="31.625" style="1" customWidth="1"/>
    <col min="2" max="2" width="11.00390625" style="1" customWidth="1"/>
    <col min="3" max="3" width="13.00390625" style="1" customWidth="1"/>
    <col min="4" max="4" width="27.50390625" style="1" customWidth="1"/>
    <col min="5" max="32" width="9.00390625" style="1" bestFit="1" customWidth="1"/>
    <col min="33" max="16384" width="8.625" style="1" customWidth="1"/>
  </cols>
  <sheetData>
    <row r="1" spans="1:4" ht="28.5" customHeight="1">
      <c r="A1" s="2" t="s">
        <v>6</v>
      </c>
      <c r="B1" s="2"/>
      <c r="C1" s="2"/>
      <c r="D1" s="2"/>
    </row>
    <row r="2" ht="17.25" customHeight="1">
      <c r="D2" s="3" t="s">
        <v>16</v>
      </c>
    </row>
    <row r="3" spans="1:4" ht="21" customHeight="1">
      <c r="A3" s="4" t="s">
        <v>17</v>
      </c>
      <c r="B3" s="4" t="s">
        <v>235</v>
      </c>
      <c r="C3" s="4" t="s">
        <v>236</v>
      </c>
      <c r="D3" s="4" t="s">
        <v>157</v>
      </c>
    </row>
    <row r="4" spans="1:4" ht="21" customHeight="1">
      <c r="A4" s="5" t="s">
        <v>237</v>
      </c>
      <c r="B4" s="6"/>
      <c r="C4" s="6">
        <f>C5+C12+C18</f>
        <v>182325.63</v>
      </c>
      <c r="D4" s="6"/>
    </row>
    <row r="5" spans="1:4" ht="24.75" customHeight="1">
      <c r="A5" s="7" t="s">
        <v>238</v>
      </c>
      <c r="B5" s="4"/>
      <c r="C5" s="4">
        <f>SUM(C6:C11)</f>
        <v>148162.14</v>
      </c>
      <c r="D5" s="4"/>
    </row>
    <row r="6" spans="1:4" ht="37.5" customHeight="1">
      <c r="A6" s="8" t="s">
        <v>239</v>
      </c>
      <c r="B6" s="4">
        <v>12429</v>
      </c>
      <c r="C6" s="4">
        <v>129941</v>
      </c>
      <c r="D6" s="9" t="s">
        <v>240</v>
      </c>
    </row>
    <row r="7" spans="1:4" ht="24.75" customHeight="1">
      <c r="A7" s="8" t="s">
        <v>241</v>
      </c>
      <c r="B7" s="4">
        <v>139</v>
      </c>
      <c r="C7" s="4">
        <v>1403</v>
      </c>
      <c r="D7" s="9"/>
    </row>
    <row r="8" spans="1:4" ht="24.75" customHeight="1">
      <c r="A8" s="8" t="s">
        <v>242</v>
      </c>
      <c r="B8" s="4">
        <v>248</v>
      </c>
      <c r="C8" s="4">
        <v>1150</v>
      </c>
      <c r="D8" s="9" t="s">
        <v>243</v>
      </c>
    </row>
    <row r="9" spans="1:4" ht="24.75" customHeight="1">
      <c r="A9" s="8" t="s">
        <v>244</v>
      </c>
      <c r="B9" s="4"/>
      <c r="C9" s="4">
        <v>10003</v>
      </c>
      <c r="D9" s="9"/>
    </row>
    <row r="10" spans="1:4" ht="24.75" customHeight="1">
      <c r="A10" s="8" t="s">
        <v>245</v>
      </c>
      <c r="B10" s="4"/>
      <c r="C10" s="4">
        <v>4306</v>
      </c>
      <c r="D10" s="9"/>
    </row>
    <row r="11" spans="1:4" ht="27" customHeight="1">
      <c r="A11" s="8" t="s">
        <v>246</v>
      </c>
      <c r="B11" s="4"/>
      <c r="C11" s="4">
        <v>1359.14</v>
      </c>
      <c r="D11" s="10" t="s">
        <v>247</v>
      </c>
    </row>
    <row r="12" spans="1:4" ht="24.75" customHeight="1">
      <c r="A12" s="7" t="s">
        <v>248</v>
      </c>
      <c r="B12" s="4"/>
      <c r="C12" s="4">
        <v>23630.53</v>
      </c>
      <c r="D12" s="9"/>
    </row>
    <row r="13" spans="1:4" ht="24.75" customHeight="1">
      <c r="A13" s="8" t="s">
        <v>249</v>
      </c>
      <c r="B13" s="4"/>
      <c r="C13" s="4">
        <f>C12-C17</f>
        <v>21248.89</v>
      </c>
      <c r="D13" s="11"/>
    </row>
    <row r="14" spans="1:4" ht="24.75" customHeight="1">
      <c r="A14" s="8" t="s">
        <v>250</v>
      </c>
      <c r="B14" s="4"/>
      <c r="C14" s="12">
        <v>242</v>
      </c>
      <c r="D14" s="13" t="s">
        <v>251</v>
      </c>
    </row>
    <row r="15" spans="1:4" ht="24.75" customHeight="1">
      <c r="A15" s="14" t="s">
        <v>252</v>
      </c>
      <c r="B15" s="4"/>
      <c r="C15" s="4">
        <v>1175</v>
      </c>
      <c r="D15" s="13" t="s">
        <v>253</v>
      </c>
    </row>
    <row r="16" spans="1:4" ht="24.75" customHeight="1">
      <c r="A16" s="8" t="s">
        <v>254</v>
      </c>
      <c r="B16" s="4"/>
      <c r="C16" s="4">
        <v>921</v>
      </c>
      <c r="D16" s="4"/>
    </row>
    <row r="17" spans="1:4" ht="24.75" customHeight="1">
      <c r="A17" s="8" t="s">
        <v>255</v>
      </c>
      <c r="B17" s="4"/>
      <c r="C17" s="4">
        <v>2381.64</v>
      </c>
      <c r="D17" s="15"/>
    </row>
    <row r="18" spans="1:4" ht="24.75" customHeight="1">
      <c r="A18" s="7" t="s">
        <v>256</v>
      </c>
      <c r="B18" s="4"/>
      <c r="C18" s="4">
        <f>SUM(C19:C26)</f>
        <v>10532.96</v>
      </c>
      <c r="D18" s="9"/>
    </row>
    <row r="19" spans="1:4" ht="24.75" customHeight="1">
      <c r="A19" s="8" t="s">
        <v>257</v>
      </c>
      <c r="B19" s="4">
        <v>52</v>
      </c>
      <c r="C19" s="4">
        <v>828</v>
      </c>
      <c r="D19" s="9" t="s">
        <v>258</v>
      </c>
    </row>
    <row r="20" spans="1:4" ht="24.75" customHeight="1">
      <c r="A20" s="8" t="s">
        <v>259</v>
      </c>
      <c r="B20" s="4"/>
      <c r="C20" s="4">
        <v>2310</v>
      </c>
      <c r="D20" s="9"/>
    </row>
    <row r="21" spans="1:4" ht="24.75" customHeight="1">
      <c r="A21" s="8" t="s">
        <v>260</v>
      </c>
      <c r="B21" s="4"/>
      <c r="C21" s="4">
        <v>109</v>
      </c>
      <c r="D21" s="15"/>
    </row>
    <row r="22" spans="1:4" ht="24.75" customHeight="1">
      <c r="A22" s="8" t="s">
        <v>261</v>
      </c>
      <c r="B22" s="4"/>
      <c r="C22" s="4">
        <v>422</v>
      </c>
      <c r="D22" s="15"/>
    </row>
    <row r="23" spans="1:4" ht="24.75" customHeight="1">
      <c r="A23" s="8" t="s">
        <v>262</v>
      </c>
      <c r="B23" s="4"/>
      <c r="C23" s="4">
        <v>34</v>
      </c>
      <c r="D23" s="15"/>
    </row>
    <row r="24" spans="1:4" ht="24.75" customHeight="1">
      <c r="A24" s="8" t="s">
        <v>263</v>
      </c>
      <c r="B24" s="4"/>
      <c r="C24" s="4">
        <v>54</v>
      </c>
      <c r="D24" s="15"/>
    </row>
    <row r="25" spans="1:4" ht="24.75" customHeight="1">
      <c r="A25" s="8" t="s">
        <v>264</v>
      </c>
      <c r="B25" s="4">
        <v>811</v>
      </c>
      <c r="C25" s="4">
        <v>2895</v>
      </c>
      <c r="D25" s="15"/>
    </row>
    <row r="26" spans="1:4" ht="54" customHeight="1">
      <c r="A26" s="8" t="s">
        <v>265</v>
      </c>
      <c r="B26" s="15"/>
      <c r="C26" s="4">
        <v>3880.96</v>
      </c>
      <c r="D26" s="9" t="s">
        <v>266</v>
      </c>
    </row>
  </sheetData>
  <sheetProtection/>
  <mergeCells count="1">
    <mergeCell ref="A1:D1"/>
  </mergeCells>
  <printOptions/>
  <pageMargins left="0.75" right="0.58" top="0.76" bottom="0.8" header="0.51" footer="0.51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3"/>
  <sheetViews>
    <sheetView workbookViewId="0" topLeftCell="A2">
      <selection activeCell="G13" sqref="G13"/>
    </sheetView>
  </sheetViews>
  <sheetFormatPr defaultColWidth="9.00390625" defaultRowHeight="14.25"/>
  <cols>
    <col min="1" max="1" width="19.875" style="0" customWidth="1"/>
    <col min="2" max="10" width="11.625" style="0" customWidth="1"/>
  </cols>
  <sheetData>
    <row r="1" ht="15.75" customHeight="1" hidden="1"/>
    <row r="2" spans="1:10" ht="39" customHeight="1">
      <c r="A2" s="50" t="s">
        <v>15</v>
      </c>
      <c r="B2" s="50"/>
      <c r="C2" s="50"/>
      <c r="D2" s="50"/>
      <c r="E2" s="50"/>
      <c r="F2" s="50"/>
      <c r="G2" s="50"/>
      <c r="H2" s="50"/>
      <c r="I2" s="50"/>
      <c r="J2" s="50"/>
    </row>
    <row r="3" spans="9:10" ht="18.75" customHeight="1">
      <c r="I3" s="48" t="s">
        <v>16</v>
      </c>
      <c r="J3" s="48"/>
    </row>
    <row r="4" spans="1:10" ht="25.5" customHeight="1">
      <c r="A4" s="53" t="s">
        <v>17</v>
      </c>
      <c r="B4" s="39" t="s">
        <v>18</v>
      </c>
      <c r="C4" s="39"/>
      <c r="D4" s="39"/>
      <c r="E4" s="39" t="s">
        <v>19</v>
      </c>
      <c r="F4" s="39"/>
      <c r="G4" s="39"/>
      <c r="H4" s="31" t="s">
        <v>20</v>
      </c>
      <c r="I4" s="31"/>
      <c r="J4" s="31"/>
    </row>
    <row r="5" spans="1:10" ht="39" customHeight="1">
      <c r="A5" s="173"/>
      <c r="B5" s="31" t="s">
        <v>21</v>
      </c>
      <c r="C5" s="31" t="s">
        <v>22</v>
      </c>
      <c r="D5" s="31" t="s">
        <v>23</v>
      </c>
      <c r="E5" s="31" t="s">
        <v>21</v>
      </c>
      <c r="F5" s="31" t="s">
        <v>22</v>
      </c>
      <c r="G5" s="31" t="s">
        <v>24</v>
      </c>
      <c r="H5" s="31" t="s">
        <v>21</v>
      </c>
      <c r="I5" s="31" t="s">
        <v>22</v>
      </c>
      <c r="J5" s="31" t="s">
        <v>25</v>
      </c>
    </row>
    <row r="6" spans="1:10" ht="27.75" customHeight="1">
      <c r="A6" s="55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</row>
    <row r="7" spans="1:10" ht="36" customHeight="1">
      <c r="A7" s="91" t="s">
        <v>26</v>
      </c>
      <c r="B7" s="41">
        <f>'一般预算财力'!C39</f>
        <v>1226689</v>
      </c>
      <c r="C7" s="41">
        <f>'一般预算财力'!D39</f>
        <v>1278172</v>
      </c>
      <c r="D7" s="41">
        <f>C7-B7</f>
        <v>51483</v>
      </c>
      <c r="E7" s="41">
        <f>'一般支出'!B61</f>
        <v>1226488.52</v>
      </c>
      <c r="F7" s="41">
        <f>'一般支出'!C61</f>
        <v>1278088.52</v>
      </c>
      <c r="G7" s="41">
        <f aca="true" t="shared" si="0" ref="G7:G11">F7-E7</f>
        <v>51600</v>
      </c>
      <c r="H7" s="41">
        <f aca="true" t="shared" si="1" ref="H7:H10">B7-E7</f>
        <v>200.47999999998137</v>
      </c>
      <c r="I7" s="41">
        <f aca="true" t="shared" si="2" ref="H7:I9">C7-F7</f>
        <v>83.47999999998137</v>
      </c>
      <c r="J7" s="41">
        <f aca="true" t="shared" si="3" ref="J7:J11">I7-H7</f>
        <v>-117</v>
      </c>
    </row>
    <row r="8" spans="1:10" ht="36" customHeight="1">
      <c r="A8" s="91" t="s">
        <v>27</v>
      </c>
      <c r="B8" s="41">
        <f>'基金总表'!B13</f>
        <v>41850</v>
      </c>
      <c r="C8" s="41">
        <f>'基金总表'!C13</f>
        <v>54950</v>
      </c>
      <c r="D8" s="41">
        <f aca="true" t="shared" si="4" ref="D7:D12">C8-B8</f>
        <v>13100</v>
      </c>
      <c r="E8" s="41">
        <f>'基金总表'!B15</f>
        <v>41850</v>
      </c>
      <c r="F8" s="41">
        <f>'基金总表'!C15</f>
        <v>54950</v>
      </c>
      <c r="G8" s="41">
        <f t="shared" si="0"/>
        <v>13100</v>
      </c>
      <c r="H8" s="41">
        <f t="shared" si="1"/>
        <v>0</v>
      </c>
      <c r="I8" s="41">
        <f t="shared" si="2"/>
        <v>0</v>
      </c>
      <c r="J8" s="41">
        <f t="shared" si="3"/>
        <v>0</v>
      </c>
    </row>
    <row r="9" spans="1:10" ht="36" customHeight="1">
      <c r="A9" s="91" t="s">
        <v>28</v>
      </c>
      <c r="B9" s="41">
        <f>'国有资本'!B8</f>
        <v>28680</v>
      </c>
      <c r="C9" s="41">
        <f>'国有资本'!C8</f>
        <v>28680</v>
      </c>
      <c r="D9" s="41">
        <f t="shared" si="4"/>
        <v>0</v>
      </c>
      <c r="E9" s="41">
        <f>'国有资本'!B9</f>
        <v>28680</v>
      </c>
      <c r="F9" s="41">
        <f>'国有资本'!C9</f>
        <v>28680</v>
      </c>
      <c r="G9" s="41">
        <f t="shared" si="0"/>
        <v>0</v>
      </c>
      <c r="H9" s="41">
        <f t="shared" si="1"/>
        <v>0</v>
      </c>
      <c r="I9" s="41">
        <f t="shared" si="2"/>
        <v>0</v>
      </c>
      <c r="J9" s="41">
        <f t="shared" si="3"/>
        <v>0</v>
      </c>
    </row>
    <row r="10" spans="1:10" ht="36" customHeight="1">
      <c r="A10" s="91" t="s">
        <v>29</v>
      </c>
      <c r="B10" s="174">
        <f>'专户'!B6</f>
        <v>132000</v>
      </c>
      <c r="C10" s="174">
        <f>'专户'!C6</f>
        <v>132000</v>
      </c>
      <c r="D10" s="174">
        <f t="shared" si="4"/>
        <v>0</v>
      </c>
      <c r="E10" s="41">
        <f>'专户'!B8</f>
        <v>132000</v>
      </c>
      <c r="F10" s="41">
        <f>'专户'!C8</f>
        <v>132000</v>
      </c>
      <c r="G10" s="41">
        <f t="shared" si="0"/>
        <v>0</v>
      </c>
      <c r="H10" s="41">
        <f t="shared" si="1"/>
        <v>0</v>
      </c>
      <c r="I10" s="41">
        <f>C10-F10</f>
        <v>0</v>
      </c>
      <c r="J10" s="41">
        <f t="shared" si="3"/>
        <v>0</v>
      </c>
    </row>
    <row r="11" spans="1:10" ht="36" customHeight="1">
      <c r="A11" s="54" t="s">
        <v>30</v>
      </c>
      <c r="B11" s="41">
        <f>SUM(B7:B10)</f>
        <v>1429219</v>
      </c>
      <c r="C11" s="41">
        <f aca="true" t="shared" si="5" ref="C11:I11">SUM(C7:C10)</f>
        <v>1493802</v>
      </c>
      <c r="D11" s="41">
        <f t="shared" si="4"/>
        <v>64583</v>
      </c>
      <c r="E11" s="41">
        <f t="shared" si="5"/>
        <v>1429018.52</v>
      </c>
      <c r="F11" s="41">
        <f t="shared" si="5"/>
        <v>1493718.52</v>
      </c>
      <c r="G11" s="41">
        <f t="shared" si="0"/>
        <v>64700</v>
      </c>
      <c r="H11" s="41">
        <f t="shared" si="5"/>
        <v>200.47999999998137</v>
      </c>
      <c r="I11" s="41">
        <f t="shared" si="5"/>
        <v>83.47999999998137</v>
      </c>
      <c r="J11" s="41">
        <f t="shared" si="3"/>
        <v>-117</v>
      </c>
    </row>
    <row r="12" spans="1:10" ht="36" customHeight="1">
      <c r="A12" s="91" t="s">
        <v>31</v>
      </c>
      <c r="B12" s="41">
        <v>3200000</v>
      </c>
      <c r="C12" s="41">
        <v>3200000</v>
      </c>
      <c r="D12" s="41">
        <f t="shared" si="4"/>
        <v>0</v>
      </c>
      <c r="E12" s="175"/>
      <c r="F12" s="175"/>
      <c r="G12" s="41"/>
      <c r="H12" s="175"/>
      <c r="I12" s="175"/>
      <c r="J12" s="175"/>
    </row>
    <row r="13" spans="1:10" ht="36" customHeight="1">
      <c r="A13" s="91" t="s">
        <v>32</v>
      </c>
      <c r="B13" s="175"/>
      <c r="C13" s="175"/>
      <c r="D13" s="175"/>
      <c r="E13" s="41">
        <f>'一般支出'!B38+'一般支出'!B39+'一般支出'!B42+'一般支出'!B43+'基金总表'!B16</f>
        <v>455000</v>
      </c>
      <c r="F13" s="41">
        <f>'一般支出'!C38+'一般支出'!C39+'一般支出'!C42+'一般支出'!C43+'基金总表'!C16+'专户'!C9</f>
        <v>511000</v>
      </c>
      <c r="G13" s="41">
        <f>F13-E13</f>
        <v>56000</v>
      </c>
      <c r="H13" s="175"/>
      <c r="I13" s="175"/>
      <c r="J13" s="175"/>
    </row>
  </sheetData>
  <sheetProtection/>
  <mergeCells count="6">
    <mergeCell ref="A2:J2"/>
    <mergeCell ref="I3:J3"/>
    <mergeCell ref="B4:D4"/>
    <mergeCell ref="E4:G4"/>
    <mergeCell ref="H4:J4"/>
    <mergeCell ref="A4:A6"/>
  </mergeCells>
  <printOptions/>
  <pageMargins left="0.71" right="0.23999999999999996" top="0.94" bottom="0.8" header="0.5" footer="0.5"/>
  <pageSetup horizontalDpi="600" verticalDpi="600" orientation="landscape" paperSize="9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pane ySplit="4" topLeftCell="A5" activePane="bottomLeft" state="frozen"/>
      <selection pane="bottomLeft" activeCell="D39" sqref="D39"/>
    </sheetView>
  </sheetViews>
  <sheetFormatPr defaultColWidth="8.625" defaultRowHeight="14.25"/>
  <cols>
    <col min="1" max="1" width="28.75390625" style="84" customWidth="1"/>
    <col min="2" max="2" width="5.25390625" style="84" customWidth="1"/>
    <col min="3" max="3" width="11.875" style="85" customWidth="1"/>
    <col min="4" max="4" width="11.125" style="85" customWidth="1"/>
    <col min="5" max="5" width="10.50390625" style="85" customWidth="1"/>
    <col min="6" max="6" width="12.875" style="86" customWidth="1"/>
    <col min="7" max="32" width="9.00390625" style="86" bestFit="1" customWidth="1"/>
    <col min="33" max="16384" width="8.625" style="86" customWidth="1"/>
  </cols>
  <sheetData>
    <row r="1" spans="1:6" ht="30" customHeight="1">
      <c r="A1" s="2" t="s">
        <v>33</v>
      </c>
      <c r="B1" s="2"/>
      <c r="C1" s="2"/>
      <c r="D1" s="2"/>
      <c r="E1" s="2"/>
      <c r="F1" s="2"/>
    </row>
    <row r="2" spans="1:6" ht="24" customHeight="1">
      <c r="A2" s="149"/>
      <c r="B2" s="149"/>
      <c r="C2" s="88" t="s">
        <v>16</v>
      </c>
      <c r="D2" s="88"/>
      <c r="E2" s="88"/>
      <c r="F2" s="88"/>
    </row>
    <row r="3" spans="1:6" ht="30.75" customHeight="1">
      <c r="A3" s="150" t="s">
        <v>34</v>
      </c>
      <c r="B3" s="151"/>
      <c r="C3" s="152" t="s">
        <v>21</v>
      </c>
      <c r="D3" s="152" t="s">
        <v>22</v>
      </c>
      <c r="E3" s="152" t="s">
        <v>23</v>
      </c>
      <c r="F3" s="39" t="s">
        <v>35</v>
      </c>
    </row>
    <row r="4" spans="1:6" ht="16.5" customHeight="1">
      <c r="A4" s="153"/>
      <c r="B4" s="154"/>
      <c r="C4" s="155">
        <v>1</v>
      </c>
      <c r="D4" s="155">
        <v>2</v>
      </c>
      <c r="E4" s="155">
        <v>3</v>
      </c>
      <c r="F4" s="155">
        <v>4</v>
      </c>
    </row>
    <row r="5" spans="1:6" ht="15.75" customHeight="1">
      <c r="A5" s="156" t="s">
        <v>36</v>
      </c>
      <c r="B5" s="156"/>
      <c r="C5" s="39">
        <f>C6+C7</f>
        <v>900000</v>
      </c>
      <c r="D5" s="39">
        <f>D6+D7</f>
        <v>910000</v>
      </c>
      <c r="E5" s="39">
        <f aca="true" t="shared" si="0" ref="E5:E8">D5-C5</f>
        <v>10000</v>
      </c>
      <c r="F5" s="157" t="s">
        <v>37</v>
      </c>
    </row>
    <row r="6" spans="1:6" ht="15.75" customHeight="1">
      <c r="A6" s="158" t="s">
        <v>38</v>
      </c>
      <c r="B6" s="158"/>
      <c r="C6" s="41">
        <v>835900</v>
      </c>
      <c r="D6" s="41">
        <v>853700</v>
      </c>
      <c r="E6" s="41">
        <f t="shared" si="0"/>
        <v>17800</v>
      </c>
      <c r="F6" s="159"/>
    </row>
    <row r="7" spans="1:6" ht="15.75" customHeight="1">
      <c r="A7" s="160" t="s">
        <v>39</v>
      </c>
      <c r="B7" s="160"/>
      <c r="C7" s="41">
        <v>64100</v>
      </c>
      <c r="D7" s="41">
        <v>56300</v>
      </c>
      <c r="E7" s="41">
        <f t="shared" si="0"/>
        <v>-7800</v>
      </c>
      <c r="F7" s="161"/>
    </row>
    <row r="8" spans="1:6" ht="15.75" customHeight="1">
      <c r="A8" s="156" t="s">
        <v>40</v>
      </c>
      <c r="B8" s="156"/>
      <c r="C8" s="39">
        <f>C9+C14+C27</f>
        <v>138069</v>
      </c>
      <c r="D8" s="39">
        <f>D9+D14+D27</f>
        <v>138069</v>
      </c>
      <c r="E8" s="39">
        <f t="shared" si="0"/>
        <v>0</v>
      </c>
      <c r="F8" s="162"/>
    </row>
    <row r="9" spans="1:6" ht="15.75" customHeight="1">
      <c r="A9" s="158" t="s">
        <v>41</v>
      </c>
      <c r="B9" s="158"/>
      <c r="C9" s="41">
        <f>SUM(C10:C13)</f>
        <v>-26461</v>
      </c>
      <c r="D9" s="41">
        <f>SUM(D10:D13)</f>
        <v>-26461</v>
      </c>
      <c r="E9" s="41">
        <f aca="true" t="shared" si="1" ref="E9:E43">D9-C9</f>
        <v>0</v>
      </c>
      <c r="F9" s="163"/>
    </row>
    <row r="10" spans="1:6" ht="15.75" customHeight="1">
      <c r="A10" s="160" t="s">
        <v>42</v>
      </c>
      <c r="B10" s="160"/>
      <c r="C10" s="41">
        <v>12116</v>
      </c>
      <c r="D10" s="41">
        <v>12116</v>
      </c>
      <c r="E10" s="41">
        <f t="shared" si="1"/>
        <v>0</v>
      </c>
      <c r="F10" s="163"/>
    </row>
    <row r="11" spans="1:6" ht="15.75" customHeight="1">
      <c r="A11" s="160" t="s">
        <v>43</v>
      </c>
      <c r="B11" s="160"/>
      <c r="C11" s="41">
        <v>898</v>
      </c>
      <c r="D11" s="41">
        <v>898</v>
      </c>
      <c r="E11" s="41">
        <f t="shared" si="1"/>
        <v>0</v>
      </c>
      <c r="F11" s="163"/>
    </row>
    <row r="12" spans="1:6" ht="15.75" customHeight="1">
      <c r="A12" s="164" t="s">
        <v>44</v>
      </c>
      <c r="B12" s="164"/>
      <c r="C12" s="41">
        <v>176</v>
      </c>
      <c r="D12" s="41">
        <v>176</v>
      </c>
      <c r="E12" s="41">
        <f t="shared" si="1"/>
        <v>0</v>
      </c>
      <c r="F12" s="163"/>
    </row>
    <row r="13" spans="1:6" ht="16.5" customHeight="1">
      <c r="A13" s="160" t="s">
        <v>45</v>
      </c>
      <c r="B13" s="160"/>
      <c r="C13" s="41">
        <v>-39651</v>
      </c>
      <c r="D13" s="41">
        <v>-39651</v>
      </c>
      <c r="E13" s="41">
        <f t="shared" si="1"/>
        <v>0</v>
      </c>
      <c r="F13" s="163"/>
    </row>
    <row r="14" spans="1:6" ht="16.5" customHeight="1">
      <c r="A14" s="158" t="s">
        <v>46</v>
      </c>
      <c r="B14" s="158"/>
      <c r="C14" s="41">
        <f>SUM(C15:C26)</f>
        <v>74530</v>
      </c>
      <c r="D14" s="41">
        <f>SUM(D15:D26)</f>
        <v>74530</v>
      </c>
      <c r="E14" s="41">
        <f t="shared" si="1"/>
        <v>0</v>
      </c>
      <c r="F14" s="163"/>
    </row>
    <row r="15" spans="1:6" ht="16.5" customHeight="1">
      <c r="A15" s="160" t="s">
        <v>47</v>
      </c>
      <c r="B15" s="160"/>
      <c r="C15" s="41">
        <v>5432</v>
      </c>
      <c r="D15" s="41">
        <v>5432</v>
      </c>
      <c r="E15" s="41">
        <f t="shared" si="1"/>
        <v>0</v>
      </c>
      <c r="F15" s="163"/>
    </row>
    <row r="16" spans="1:6" ht="16.5" customHeight="1">
      <c r="A16" s="164" t="s">
        <v>48</v>
      </c>
      <c r="B16" s="164"/>
      <c r="C16" s="41">
        <v>2978</v>
      </c>
      <c r="D16" s="41">
        <v>2978</v>
      </c>
      <c r="E16" s="41">
        <f t="shared" si="1"/>
        <v>0</v>
      </c>
      <c r="F16" s="163"/>
    </row>
    <row r="17" spans="1:6" ht="16.5" customHeight="1">
      <c r="A17" s="160" t="s">
        <v>49</v>
      </c>
      <c r="B17" s="160"/>
      <c r="C17" s="41">
        <v>6876</v>
      </c>
      <c r="D17" s="41">
        <v>6876</v>
      </c>
      <c r="E17" s="41">
        <f t="shared" si="1"/>
        <v>0</v>
      </c>
      <c r="F17" s="163"/>
    </row>
    <row r="18" spans="1:6" ht="16.5" customHeight="1">
      <c r="A18" s="165" t="s">
        <v>50</v>
      </c>
      <c r="B18" s="166"/>
      <c r="C18" s="41">
        <v>1566</v>
      </c>
      <c r="D18" s="41">
        <v>1566</v>
      </c>
      <c r="E18" s="41">
        <f t="shared" si="1"/>
        <v>0</v>
      </c>
      <c r="F18" s="163"/>
    </row>
    <row r="19" spans="1:6" ht="16.5" customHeight="1">
      <c r="A19" s="160" t="s">
        <v>51</v>
      </c>
      <c r="B19" s="160"/>
      <c r="C19" s="41">
        <v>638</v>
      </c>
      <c r="D19" s="41">
        <v>638</v>
      </c>
      <c r="E19" s="41">
        <f t="shared" si="1"/>
        <v>0</v>
      </c>
      <c r="F19" s="163"/>
    </row>
    <row r="20" spans="1:6" ht="16.5" customHeight="1">
      <c r="A20" s="160" t="s">
        <v>52</v>
      </c>
      <c r="B20" s="160"/>
      <c r="C20" s="41">
        <v>7008</v>
      </c>
      <c r="D20" s="41">
        <v>7008</v>
      </c>
      <c r="E20" s="41">
        <f t="shared" si="1"/>
        <v>0</v>
      </c>
      <c r="F20" s="163"/>
    </row>
    <row r="21" spans="1:6" ht="16.5" customHeight="1">
      <c r="A21" s="160" t="s">
        <v>53</v>
      </c>
      <c r="B21" s="160"/>
      <c r="C21" s="41">
        <v>6404</v>
      </c>
      <c r="D21" s="41">
        <v>6404</v>
      </c>
      <c r="E21" s="41">
        <f t="shared" si="1"/>
        <v>0</v>
      </c>
      <c r="F21" s="163"/>
    </row>
    <row r="22" spans="1:6" ht="16.5" customHeight="1">
      <c r="A22" s="160" t="s">
        <v>54</v>
      </c>
      <c r="B22" s="160"/>
      <c r="C22" s="41">
        <v>1308</v>
      </c>
      <c r="D22" s="41">
        <v>1308</v>
      </c>
      <c r="E22" s="41">
        <f t="shared" si="1"/>
        <v>0</v>
      </c>
      <c r="F22" s="163"/>
    </row>
    <row r="23" spans="1:6" ht="16.5" customHeight="1">
      <c r="A23" s="160" t="s">
        <v>55</v>
      </c>
      <c r="B23" s="160"/>
      <c r="C23" s="41">
        <v>200</v>
      </c>
      <c r="D23" s="41">
        <v>200</v>
      </c>
      <c r="E23" s="41">
        <f t="shared" si="1"/>
        <v>0</v>
      </c>
      <c r="F23" s="163"/>
    </row>
    <row r="24" spans="1:6" ht="16.5" customHeight="1">
      <c r="A24" s="160" t="s">
        <v>56</v>
      </c>
      <c r="B24" s="160"/>
      <c r="C24" s="41">
        <v>39357</v>
      </c>
      <c r="D24" s="41">
        <v>39357</v>
      </c>
      <c r="E24" s="41">
        <f t="shared" si="1"/>
        <v>0</v>
      </c>
      <c r="F24" s="163"/>
    </row>
    <row r="25" spans="1:6" ht="16.5" customHeight="1">
      <c r="A25" s="160" t="s">
        <v>57</v>
      </c>
      <c r="B25" s="160"/>
      <c r="C25" s="41">
        <v>875</v>
      </c>
      <c r="D25" s="41">
        <v>875</v>
      </c>
      <c r="E25" s="41">
        <f t="shared" si="1"/>
        <v>0</v>
      </c>
      <c r="F25" s="163"/>
    </row>
    <row r="26" spans="1:6" ht="16.5" customHeight="1">
      <c r="A26" s="160" t="s">
        <v>58</v>
      </c>
      <c r="B26" s="160"/>
      <c r="C26" s="41">
        <v>1888</v>
      </c>
      <c r="D26" s="41">
        <v>1888</v>
      </c>
      <c r="E26" s="41">
        <f t="shared" si="1"/>
        <v>0</v>
      </c>
      <c r="F26" s="163"/>
    </row>
    <row r="27" spans="1:6" ht="16.5" customHeight="1">
      <c r="A27" s="158" t="s">
        <v>59</v>
      </c>
      <c r="B27" s="158"/>
      <c r="C27" s="41">
        <v>90000</v>
      </c>
      <c r="D27" s="41">
        <v>90000</v>
      </c>
      <c r="E27" s="41">
        <f t="shared" si="1"/>
        <v>0</v>
      </c>
      <c r="F27" s="163"/>
    </row>
    <row r="28" spans="1:6" ht="16.5" customHeight="1">
      <c r="A28" s="167" t="s">
        <v>60</v>
      </c>
      <c r="B28" s="168"/>
      <c r="C28" s="39">
        <f>C29+C30</f>
        <v>11834</v>
      </c>
      <c r="D28" s="39">
        <f>D29+D30</f>
        <v>11834</v>
      </c>
      <c r="E28" s="39">
        <f t="shared" si="1"/>
        <v>0</v>
      </c>
      <c r="F28" s="163"/>
    </row>
    <row r="29" spans="1:6" ht="16.5" customHeight="1">
      <c r="A29" s="169" t="s">
        <v>61</v>
      </c>
      <c r="B29" s="170"/>
      <c r="C29" s="41">
        <v>4000</v>
      </c>
      <c r="D29" s="41">
        <v>4000</v>
      </c>
      <c r="E29" s="41">
        <f t="shared" si="1"/>
        <v>0</v>
      </c>
      <c r="F29" s="163"/>
    </row>
    <row r="30" spans="1:6" ht="16.5" customHeight="1">
      <c r="A30" s="169" t="s">
        <v>62</v>
      </c>
      <c r="B30" s="170"/>
      <c r="C30" s="41">
        <v>7834</v>
      </c>
      <c r="D30" s="41">
        <v>7834</v>
      </c>
      <c r="E30" s="41">
        <f t="shared" si="1"/>
        <v>0</v>
      </c>
      <c r="F30" s="163"/>
    </row>
    <row r="31" spans="1:6" ht="16.5" customHeight="1">
      <c r="A31" s="167" t="s">
        <v>63</v>
      </c>
      <c r="B31" s="170"/>
      <c r="C31" s="39">
        <v>4059</v>
      </c>
      <c r="D31" s="39">
        <v>4059</v>
      </c>
      <c r="E31" s="41">
        <f t="shared" si="1"/>
        <v>0</v>
      </c>
      <c r="F31" s="163"/>
    </row>
    <row r="32" spans="1:6" ht="16.5" customHeight="1">
      <c r="A32" s="167" t="s">
        <v>64</v>
      </c>
      <c r="B32" s="168"/>
      <c r="C32" s="39">
        <f>'国有资本'!B7</f>
        <v>248320</v>
      </c>
      <c r="D32" s="39">
        <f>D33+D34</f>
        <v>289803</v>
      </c>
      <c r="E32" s="39">
        <f t="shared" si="1"/>
        <v>41483</v>
      </c>
      <c r="F32" s="163"/>
    </row>
    <row r="33" spans="1:6" ht="16.5" customHeight="1">
      <c r="A33" s="169" t="s">
        <v>65</v>
      </c>
      <c r="B33" s="170"/>
      <c r="C33" s="39">
        <f>'国有资本'!B7</f>
        <v>248320</v>
      </c>
      <c r="D33" s="39">
        <f>'国有资本'!C7</f>
        <v>274320</v>
      </c>
      <c r="E33" s="39">
        <f t="shared" si="1"/>
        <v>26000</v>
      </c>
      <c r="F33" s="163"/>
    </row>
    <row r="34" spans="1:6" ht="16.5" customHeight="1">
      <c r="A34" s="169" t="s">
        <v>66</v>
      </c>
      <c r="B34" s="170"/>
      <c r="C34" s="39"/>
      <c r="D34" s="39">
        <v>15483</v>
      </c>
      <c r="E34" s="39">
        <f t="shared" si="1"/>
        <v>15483</v>
      </c>
      <c r="F34" s="163"/>
    </row>
    <row r="35" spans="1:6" ht="16.5" customHeight="1">
      <c r="A35" s="167" t="s">
        <v>67</v>
      </c>
      <c r="B35" s="168"/>
      <c r="C35" s="39">
        <f>C36</f>
        <v>-9493</v>
      </c>
      <c r="D35" s="39">
        <f>D36</f>
        <v>-9493</v>
      </c>
      <c r="E35" s="39">
        <f>E36</f>
        <v>0</v>
      </c>
      <c r="F35" s="163"/>
    </row>
    <row r="36" spans="1:6" ht="16.5" customHeight="1">
      <c r="A36" s="169" t="s">
        <v>68</v>
      </c>
      <c r="B36" s="170"/>
      <c r="C36" s="41">
        <v>-9493</v>
      </c>
      <c r="D36" s="41">
        <v>-9493</v>
      </c>
      <c r="E36" s="41">
        <f aca="true" t="shared" si="2" ref="E36:E40">D36-C36</f>
        <v>0</v>
      </c>
      <c r="F36" s="163"/>
    </row>
    <row r="37" spans="1:6" ht="16.5" customHeight="1">
      <c r="A37" s="167" t="s">
        <v>69</v>
      </c>
      <c r="B37" s="168"/>
      <c r="C37" s="39">
        <v>-2000</v>
      </c>
      <c r="D37" s="39">
        <v>-9800</v>
      </c>
      <c r="E37" s="39">
        <f t="shared" si="2"/>
        <v>-7800</v>
      </c>
      <c r="F37" s="163"/>
    </row>
    <row r="38" spans="1:6" ht="16.5" customHeight="1">
      <c r="A38" s="156" t="s">
        <v>70</v>
      </c>
      <c r="B38" s="156"/>
      <c r="C38" s="39">
        <f>C39+C40</f>
        <v>1280955</v>
      </c>
      <c r="D38" s="39">
        <f>D39+D40</f>
        <v>1332438</v>
      </c>
      <c r="E38" s="39">
        <f t="shared" si="2"/>
        <v>51483</v>
      </c>
      <c r="F38" s="163"/>
    </row>
    <row r="39" spans="1:6" ht="16.5" customHeight="1">
      <c r="A39" s="171" t="s">
        <v>38</v>
      </c>
      <c r="B39" s="172"/>
      <c r="C39" s="41">
        <f>SUM(C6,C8,C28,C31,C32,C35,C37)</f>
        <v>1226689</v>
      </c>
      <c r="D39" s="41">
        <f>SUM(D6,D8,D28,D31,D32,D35,D37)</f>
        <v>1278172</v>
      </c>
      <c r="E39" s="39">
        <f t="shared" si="2"/>
        <v>51483</v>
      </c>
      <c r="F39" s="94"/>
    </row>
    <row r="40" spans="1:6" ht="16.5" customHeight="1">
      <c r="A40" s="171" t="s">
        <v>71</v>
      </c>
      <c r="B40" s="172"/>
      <c r="C40" s="41">
        <f>C7-C28-C37</f>
        <v>54266</v>
      </c>
      <c r="D40" s="41">
        <f>D7-D28-D37</f>
        <v>54266</v>
      </c>
      <c r="E40" s="41">
        <f t="shared" si="2"/>
        <v>0</v>
      </c>
      <c r="F40" s="94"/>
    </row>
  </sheetData>
  <sheetProtection/>
  <mergeCells count="38">
    <mergeCell ref="A1:F1"/>
    <mergeCell ref="C2:F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3:B33"/>
    <mergeCell ref="A35:B35"/>
    <mergeCell ref="A36:B36"/>
    <mergeCell ref="A37:B37"/>
    <mergeCell ref="A38:B38"/>
    <mergeCell ref="A39:B39"/>
    <mergeCell ref="A40:B40"/>
    <mergeCell ref="F5:F7"/>
    <mergeCell ref="A3:B4"/>
  </mergeCells>
  <printOptions/>
  <pageMargins left="0.87" right="0.55" top="0.87" bottom="0.77" header="0.5" footer="0.39"/>
  <pageSetup firstPageNumber="2" useFirstPageNumber="1" horizontalDpi="600" verticalDpi="600" orientation="portrait" paperSize="9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R61"/>
  <sheetViews>
    <sheetView workbookViewId="0" topLeftCell="A1">
      <pane ySplit="4" topLeftCell="A17" activePane="bottomLeft" state="frozen"/>
      <selection pane="bottomLeft" activeCell="C38" sqref="C38"/>
    </sheetView>
  </sheetViews>
  <sheetFormatPr defaultColWidth="8.625" defaultRowHeight="16.5" customHeight="1"/>
  <cols>
    <col min="1" max="1" width="34.75390625" style="121" customWidth="1"/>
    <col min="2" max="4" width="12.25390625" style="122" customWidth="1"/>
    <col min="5" max="5" width="12.75390625" style="122" hidden="1" customWidth="1"/>
    <col min="6" max="6" width="11.25390625" style="101" customWidth="1"/>
    <col min="7" max="7" width="8.625" style="122" hidden="1" customWidth="1"/>
    <col min="8" max="23" width="9.00390625" style="101" bestFit="1" customWidth="1"/>
    <col min="56" max="74" width="9.00390625" style="101" bestFit="1" customWidth="1"/>
    <col min="107" max="128" width="9.00390625" style="101" bestFit="1" customWidth="1"/>
    <col min="129" max="16384" width="8.625" style="101" customWidth="1"/>
  </cols>
  <sheetData>
    <row r="1" spans="1:106" ht="31.5" customHeight="1">
      <c r="A1" s="123" t="s">
        <v>72</v>
      </c>
      <c r="B1" s="123"/>
      <c r="C1" s="123"/>
      <c r="D1" s="123"/>
      <c r="E1" s="123"/>
      <c r="F1" s="123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</row>
    <row r="2" spans="1:106" ht="24" customHeight="1">
      <c r="A2" s="124"/>
      <c r="B2" s="104" t="s">
        <v>16</v>
      </c>
      <c r="C2" s="104"/>
      <c r="D2" s="104"/>
      <c r="E2" s="104"/>
      <c r="F2" s="104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</row>
    <row r="3" spans="1:7" s="116" customFormat="1" ht="30" customHeight="1">
      <c r="A3" s="125" t="s">
        <v>73</v>
      </c>
      <c r="B3" s="105" t="s">
        <v>21</v>
      </c>
      <c r="C3" s="105" t="s">
        <v>22</v>
      </c>
      <c r="D3" s="105" t="s">
        <v>23</v>
      </c>
      <c r="E3" s="105" t="s">
        <v>74</v>
      </c>
      <c r="F3" s="105" t="s">
        <v>75</v>
      </c>
      <c r="G3" s="100"/>
    </row>
    <row r="4" spans="1:7" s="116" customFormat="1" ht="15.75" customHeight="1">
      <c r="A4" s="106"/>
      <c r="B4" s="126" t="s">
        <v>76</v>
      </c>
      <c r="C4" s="126" t="s">
        <v>77</v>
      </c>
      <c r="D4" s="126" t="s">
        <v>78</v>
      </c>
      <c r="E4" s="126" t="s">
        <v>79</v>
      </c>
      <c r="F4" s="126" t="s">
        <v>79</v>
      </c>
      <c r="G4" s="100"/>
    </row>
    <row r="5" spans="1:7" s="117" customFormat="1" ht="30.75" customHeight="1">
      <c r="A5" s="127" t="s">
        <v>80</v>
      </c>
      <c r="B5" s="128">
        <f>B6+B7+B8</f>
        <v>182325.63</v>
      </c>
      <c r="C5" s="128">
        <f>C6+C7+C8</f>
        <v>182325.63</v>
      </c>
      <c r="D5" s="125">
        <f aca="true" t="shared" si="0" ref="D5:D10">C5-B5</f>
        <v>0</v>
      </c>
      <c r="E5" s="93" t="s">
        <v>81</v>
      </c>
      <c r="F5" s="129"/>
      <c r="G5" s="130"/>
    </row>
    <row r="6" spans="1:7" s="117" customFormat="1" ht="30.75" customHeight="1">
      <c r="A6" s="131" t="s">
        <v>82</v>
      </c>
      <c r="B6" s="97">
        <f>148162.14</f>
        <v>148162.14</v>
      </c>
      <c r="C6" s="97">
        <f>148162.14</f>
        <v>148162.14</v>
      </c>
      <c r="D6" s="97">
        <f t="shared" si="0"/>
        <v>0</v>
      </c>
      <c r="E6" s="93"/>
      <c r="F6" s="129"/>
      <c r="G6" s="130">
        <v>1</v>
      </c>
    </row>
    <row r="7" spans="1:7" s="117" customFormat="1" ht="30.75" customHeight="1">
      <c r="A7" s="131" t="s">
        <v>83</v>
      </c>
      <c r="B7" s="97">
        <v>23630.53</v>
      </c>
      <c r="C7" s="97">
        <v>23630.53</v>
      </c>
      <c r="D7" s="97">
        <f t="shared" si="0"/>
        <v>0</v>
      </c>
      <c r="E7" s="93"/>
      <c r="F7" s="129"/>
      <c r="G7" s="130">
        <v>1</v>
      </c>
    </row>
    <row r="8" spans="1:7" s="117" customFormat="1" ht="30.75" customHeight="1">
      <c r="A8" s="131" t="s">
        <v>84</v>
      </c>
      <c r="B8" s="97">
        <v>10532.96</v>
      </c>
      <c r="C8" s="97">
        <v>10532.96</v>
      </c>
      <c r="D8" s="97">
        <f t="shared" si="0"/>
        <v>0</v>
      </c>
      <c r="E8" s="93"/>
      <c r="F8" s="129"/>
      <c r="G8" s="130">
        <v>1</v>
      </c>
    </row>
    <row r="9" spans="1:7" s="117" customFormat="1" ht="30.75" customHeight="1">
      <c r="A9" s="132" t="s">
        <v>85</v>
      </c>
      <c r="B9" s="125">
        <f>SUM(B10:B10)</f>
        <v>123614.23</v>
      </c>
      <c r="C9" s="125">
        <f>SUM(C10:C10)</f>
        <v>123614.23</v>
      </c>
      <c r="D9" s="125">
        <f t="shared" si="0"/>
        <v>0</v>
      </c>
      <c r="E9" s="93" t="s">
        <v>86</v>
      </c>
      <c r="F9" s="129"/>
      <c r="G9" s="130">
        <v>1</v>
      </c>
    </row>
    <row r="10" spans="1:7" s="117" customFormat="1" ht="30.75" customHeight="1">
      <c r="A10" s="133" t="s">
        <v>87</v>
      </c>
      <c r="B10" s="97">
        <v>123614.23</v>
      </c>
      <c r="C10" s="97">
        <v>123614.23</v>
      </c>
      <c r="D10" s="97">
        <f t="shared" si="0"/>
        <v>0</v>
      </c>
      <c r="E10" s="97"/>
      <c r="F10" s="134"/>
      <c r="G10" s="130">
        <v>1</v>
      </c>
    </row>
    <row r="11" spans="1:7" s="117" customFormat="1" ht="30.75" customHeight="1">
      <c r="A11" s="127" t="s">
        <v>88</v>
      </c>
      <c r="B11" s="125">
        <f>SUM(B12:B36)-B23-B32-B33</f>
        <v>203624.49999999997</v>
      </c>
      <c r="C11" s="125">
        <f>SUM(C12:C36)-C23-C32-C33</f>
        <v>198424.49999999997</v>
      </c>
      <c r="D11" s="125">
        <f>SUM(D12:D36)-D23-D32-D33</f>
        <v>-5200</v>
      </c>
      <c r="E11" s="97"/>
      <c r="F11" s="135"/>
      <c r="G11" s="130">
        <v>1</v>
      </c>
    </row>
    <row r="12" spans="1:7" s="117" customFormat="1" ht="30.75" customHeight="1">
      <c r="A12" s="131" t="s">
        <v>89</v>
      </c>
      <c r="B12" s="97">
        <v>8755</v>
      </c>
      <c r="C12" s="97">
        <v>8755</v>
      </c>
      <c r="D12" s="97">
        <f>C12-B12</f>
        <v>0</v>
      </c>
      <c r="E12" s="97" t="s">
        <v>81</v>
      </c>
      <c r="F12" s="135"/>
      <c r="G12" s="130">
        <v>1</v>
      </c>
    </row>
    <row r="13" spans="1:7" s="117" customFormat="1" ht="30.75" customHeight="1">
      <c r="A13" s="133" t="s">
        <v>90</v>
      </c>
      <c r="B13" s="97">
        <v>32000</v>
      </c>
      <c r="C13" s="136">
        <v>32000</v>
      </c>
      <c r="D13" s="97">
        <f aca="true" t="shared" si="1" ref="D13:D26">C13-B13</f>
        <v>0</v>
      </c>
      <c r="E13" s="97" t="s">
        <v>81</v>
      </c>
      <c r="F13" s="129"/>
      <c r="G13" s="130">
        <v>1</v>
      </c>
    </row>
    <row r="14" spans="1:7" s="117" customFormat="1" ht="30.75" customHeight="1">
      <c r="A14" s="133" t="s">
        <v>91</v>
      </c>
      <c r="B14" s="97">
        <v>8000</v>
      </c>
      <c r="C14" s="97">
        <v>8000</v>
      </c>
      <c r="D14" s="97">
        <f t="shared" si="1"/>
        <v>0</v>
      </c>
      <c r="E14" s="97" t="s">
        <v>81</v>
      </c>
      <c r="F14" s="129"/>
      <c r="G14" s="130">
        <v>1</v>
      </c>
    </row>
    <row r="15" spans="1:7" s="117" customFormat="1" ht="30.75" customHeight="1">
      <c r="A15" s="133" t="s">
        <v>92</v>
      </c>
      <c r="B15" s="97">
        <v>700</v>
      </c>
      <c r="C15" s="97">
        <v>700</v>
      </c>
      <c r="D15" s="97">
        <f t="shared" si="1"/>
        <v>0</v>
      </c>
      <c r="E15" s="97" t="s">
        <v>81</v>
      </c>
      <c r="F15" s="129"/>
      <c r="G15" s="130">
        <v>1</v>
      </c>
    </row>
    <row r="16" spans="1:7" s="117" customFormat="1" ht="30.75" customHeight="1">
      <c r="A16" s="133" t="s">
        <v>93</v>
      </c>
      <c r="B16" s="97">
        <v>1140</v>
      </c>
      <c r="C16" s="97">
        <v>1140</v>
      </c>
      <c r="D16" s="97">
        <f t="shared" si="1"/>
        <v>0</v>
      </c>
      <c r="E16" s="97"/>
      <c r="F16" s="129"/>
      <c r="G16" s="130">
        <v>1</v>
      </c>
    </row>
    <row r="17" spans="1:7" s="117" customFormat="1" ht="30.75" customHeight="1">
      <c r="A17" s="133" t="s">
        <v>94</v>
      </c>
      <c r="B17" s="97">
        <v>1000</v>
      </c>
      <c r="C17" s="97">
        <v>1000</v>
      </c>
      <c r="D17" s="97">
        <f t="shared" si="1"/>
        <v>0</v>
      </c>
      <c r="E17" s="97"/>
      <c r="F17" s="137"/>
      <c r="G17" s="130">
        <v>1</v>
      </c>
    </row>
    <row r="18" spans="1:7" s="117" customFormat="1" ht="30.75" customHeight="1">
      <c r="A18" s="133" t="s">
        <v>95</v>
      </c>
      <c r="B18" s="97">
        <v>1500</v>
      </c>
      <c r="C18" s="97">
        <v>1500</v>
      </c>
      <c r="D18" s="97">
        <f t="shared" si="1"/>
        <v>0</v>
      </c>
      <c r="E18" s="97"/>
      <c r="F18" s="137"/>
      <c r="G18" s="130">
        <v>1</v>
      </c>
    </row>
    <row r="19" spans="1:7" s="117" customFormat="1" ht="30.75" customHeight="1">
      <c r="A19" s="133" t="s">
        <v>96</v>
      </c>
      <c r="B19" s="97">
        <v>7542.35</v>
      </c>
      <c r="C19" s="97">
        <v>7542.35</v>
      </c>
      <c r="D19" s="97">
        <f t="shared" si="1"/>
        <v>0</v>
      </c>
      <c r="E19" s="97" t="s">
        <v>81</v>
      </c>
      <c r="F19" s="129"/>
      <c r="G19" s="130">
        <v>1</v>
      </c>
    </row>
    <row r="20" spans="1:7" s="117" customFormat="1" ht="30.75" customHeight="1">
      <c r="A20" s="133" t="s">
        <v>97</v>
      </c>
      <c r="B20" s="97">
        <v>1500</v>
      </c>
      <c r="C20" s="97">
        <v>1500</v>
      </c>
      <c r="D20" s="97">
        <f t="shared" si="1"/>
        <v>0</v>
      </c>
      <c r="E20" s="97" t="s">
        <v>81</v>
      </c>
      <c r="F20" s="129"/>
      <c r="G20" s="130">
        <v>1</v>
      </c>
    </row>
    <row r="21" spans="1:7" s="117" customFormat="1" ht="30.75" customHeight="1">
      <c r="A21" s="131" t="s">
        <v>98</v>
      </c>
      <c r="B21" s="97">
        <v>360</v>
      </c>
      <c r="C21" s="97">
        <v>360</v>
      </c>
      <c r="D21" s="97">
        <f t="shared" si="1"/>
        <v>0</v>
      </c>
      <c r="E21" s="97" t="s">
        <v>81</v>
      </c>
      <c r="F21" s="135"/>
      <c r="G21" s="130">
        <v>1</v>
      </c>
    </row>
    <row r="22" spans="1:7" s="117" customFormat="1" ht="30.75" customHeight="1">
      <c r="A22" s="110" t="s">
        <v>99</v>
      </c>
      <c r="B22" s="97">
        <f>SUM(B23:B23)</f>
        <v>2244.04</v>
      </c>
      <c r="C22" s="97">
        <f>SUM(C23:C23)</f>
        <v>2244.04</v>
      </c>
      <c r="D22" s="97">
        <f t="shared" si="1"/>
        <v>0</v>
      </c>
      <c r="E22" s="97" t="s">
        <v>81</v>
      </c>
      <c r="F22" s="129"/>
      <c r="G22" s="130">
        <v>1</v>
      </c>
    </row>
    <row r="23" spans="1:7" s="117" customFormat="1" ht="30.75" customHeight="1">
      <c r="A23" s="138" t="s">
        <v>100</v>
      </c>
      <c r="B23" s="97">
        <v>2244.04</v>
      </c>
      <c r="C23" s="97">
        <v>2244.04</v>
      </c>
      <c r="D23" s="97">
        <f t="shared" si="1"/>
        <v>0</v>
      </c>
      <c r="E23" s="97"/>
      <c r="F23" s="129"/>
      <c r="G23" s="130">
        <v>1</v>
      </c>
    </row>
    <row r="24" spans="1:226" s="118" customFormat="1" ht="30.75" customHeight="1">
      <c r="A24" s="139" t="s">
        <v>101</v>
      </c>
      <c r="B24" s="136">
        <v>14674.34</v>
      </c>
      <c r="C24" s="136">
        <v>14674.34</v>
      </c>
      <c r="D24" s="136">
        <f t="shared" si="1"/>
        <v>0</v>
      </c>
      <c r="E24" s="136"/>
      <c r="F24" s="129"/>
      <c r="G24" s="130">
        <v>1</v>
      </c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DC24" s="86"/>
      <c r="DD24" s="86"/>
      <c r="DE24" s="86"/>
      <c r="DF24" s="86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86"/>
      <c r="ET24" s="86"/>
      <c r="EU24" s="86"/>
      <c r="EV24" s="86"/>
      <c r="EW24" s="86"/>
      <c r="EX24" s="86"/>
      <c r="EY24" s="86"/>
      <c r="EZ24" s="86"/>
      <c r="FA24" s="86"/>
      <c r="FB24" s="86"/>
      <c r="FC24" s="86"/>
      <c r="FD24" s="86"/>
      <c r="FE24" s="86"/>
      <c r="FF24" s="86"/>
      <c r="FG24" s="86"/>
      <c r="FH24" s="86"/>
      <c r="FI24" s="86"/>
      <c r="FJ24" s="86"/>
      <c r="FK24" s="86"/>
      <c r="FL24" s="86"/>
      <c r="FM24" s="86"/>
      <c r="FN24" s="86"/>
      <c r="FO24" s="86"/>
      <c r="FP24" s="86"/>
      <c r="FQ24" s="86"/>
      <c r="FR24" s="86"/>
      <c r="FS24" s="86"/>
      <c r="FT24" s="86"/>
      <c r="FU24" s="86"/>
      <c r="FV24" s="86"/>
      <c r="FW24" s="86"/>
      <c r="FX24" s="86"/>
      <c r="FY24" s="86"/>
      <c r="FZ24" s="86"/>
      <c r="GA24" s="86"/>
      <c r="GB24" s="86"/>
      <c r="GC24" s="86"/>
      <c r="GD24" s="86"/>
      <c r="GE24" s="86"/>
      <c r="GF24" s="86"/>
      <c r="GG24" s="86"/>
      <c r="GH24" s="86"/>
      <c r="GI24" s="86"/>
      <c r="GJ24" s="86"/>
      <c r="GK24" s="86"/>
      <c r="GL24" s="86"/>
      <c r="GM24" s="86"/>
      <c r="GN24" s="86"/>
      <c r="GO24" s="86"/>
      <c r="GP24" s="86"/>
      <c r="GQ24" s="86"/>
      <c r="GR24" s="86"/>
      <c r="GS24" s="86"/>
      <c r="GT24" s="86"/>
      <c r="GU24" s="86"/>
      <c r="GV24" s="86"/>
      <c r="GW24" s="86"/>
      <c r="GX24" s="86"/>
      <c r="GY24" s="86"/>
      <c r="GZ24" s="86"/>
      <c r="HA24" s="86"/>
      <c r="HB24" s="86"/>
      <c r="HC24" s="86"/>
      <c r="HD24" s="86"/>
      <c r="HE24" s="86"/>
      <c r="HF24" s="86"/>
      <c r="HG24" s="86"/>
      <c r="HH24" s="86"/>
      <c r="HI24" s="86"/>
      <c r="HJ24" s="86"/>
      <c r="HK24" s="86"/>
      <c r="HL24" s="86"/>
      <c r="HM24" s="86"/>
      <c r="HN24" s="86"/>
      <c r="HO24" s="86"/>
      <c r="HP24" s="86"/>
      <c r="HQ24" s="86"/>
      <c r="HR24" s="86"/>
    </row>
    <row r="25" spans="1:226" s="96" customFormat="1" ht="30.75" customHeight="1">
      <c r="A25" s="33" t="s">
        <v>102</v>
      </c>
      <c r="B25" s="136">
        <v>49000</v>
      </c>
      <c r="C25" s="136">
        <v>49000</v>
      </c>
      <c r="D25" s="136">
        <f t="shared" si="1"/>
        <v>0</v>
      </c>
      <c r="E25" s="94"/>
      <c r="F25" s="129"/>
      <c r="G25" s="130">
        <v>1</v>
      </c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6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86"/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6"/>
      <c r="FH25" s="86"/>
      <c r="FI25" s="86"/>
      <c r="FJ25" s="86"/>
      <c r="FK25" s="86"/>
      <c r="FL25" s="86"/>
      <c r="FM25" s="86"/>
      <c r="FN25" s="86"/>
      <c r="FO25" s="86"/>
      <c r="FP25" s="86"/>
      <c r="FQ25" s="86"/>
      <c r="FR25" s="86"/>
      <c r="FS25" s="86"/>
      <c r="FT25" s="86"/>
      <c r="FU25" s="86"/>
      <c r="FV25" s="86"/>
      <c r="FW25" s="86"/>
      <c r="FX25" s="86"/>
      <c r="FY25" s="86"/>
      <c r="FZ25" s="86"/>
      <c r="GA25" s="86"/>
      <c r="GB25" s="86"/>
      <c r="GC25" s="86"/>
      <c r="GD25" s="86"/>
      <c r="GE25" s="86"/>
      <c r="GF25" s="86"/>
      <c r="GG25" s="86"/>
      <c r="GH25" s="86"/>
      <c r="GI25" s="86"/>
      <c r="GJ25" s="86"/>
      <c r="GK25" s="86"/>
      <c r="GL25" s="86"/>
      <c r="GM25" s="86"/>
      <c r="GN25" s="86"/>
      <c r="GO25" s="86"/>
      <c r="GP25" s="86"/>
      <c r="GQ25" s="86"/>
      <c r="GR25" s="86"/>
      <c r="GS25" s="86"/>
      <c r="GT25" s="86"/>
      <c r="GU25" s="86"/>
      <c r="GV25" s="86"/>
      <c r="GW25" s="86"/>
      <c r="GX25" s="86"/>
      <c r="GY25" s="86"/>
      <c r="GZ25" s="86"/>
      <c r="HA25" s="86"/>
      <c r="HB25" s="86"/>
      <c r="HC25" s="86"/>
      <c r="HD25" s="86"/>
      <c r="HE25" s="86"/>
      <c r="HF25" s="86"/>
      <c r="HG25" s="86"/>
      <c r="HH25" s="86"/>
      <c r="HI25" s="86"/>
      <c r="HJ25" s="86"/>
      <c r="HK25" s="86"/>
      <c r="HL25" s="86"/>
      <c r="HM25" s="86"/>
      <c r="HN25" s="86"/>
      <c r="HO25" s="86"/>
      <c r="HP25" s="86"/>
      <c r="HQ25" s="86"/>
      <c r="HR25" s="86"/>
    </row>
    <row r="26" spans="1:7" s="116" customFormat="1" ht="30.75" customHeight="1">
      <c r="A26" s="131" t="s">
        <v>103</v>
      </c>
      <c r="B26" s="97">
        <v>6200</v>
      </c>
      <c r="C26" s="97">
        <v>6200</v>
      </c>
      <c r="D26" s="97">
        <f t="shared" si="1"/>
        <v>0</v>
      </c>
      <c r="E26" s="97" t="s">
        <v>81</v>
      </c>
      <c r="F26" s="129"/>
      <c r="G26" s="100">
        <v>1</v>
      </c>
    </row>
    <row r="27" spans="1:7" s="116" customFormat="1" ht="30.75" customHeight="1">
      <c r="A27" s="131" t="s">
        <v>104</v>
      </c>
      <c r="B27" s="97"/>
      <c r="C27" s="97">
        <v>2500</v>
      </c>
      <c r="D27" s="97">
        <f aca="true" t="shared" si="2" ref="D27:D36">C27-B27</f>
        <v>2500</v>
      </c>
      <c r="E27" s="97"/>
      <c r="F27" s="135"/>
      <c r="G27" s="100"/>
    </row>
    <row r="28" spans="1:7" s="119" customFormat="1" ht="30.75" customHeight="1">
      <c r="A28" s="110" t="s">
        <v>105</v>
      </c>
      <c r="B28" s="97">
        <v>4772.97</v>
      </c>
      <c r="C28" s="97">
        <v>7072.97</v>
      </c>
      <c r="D28" s="97">
        <f t="shared" si="2"/>
        <v>2300</v>
      </c>
      <c r="E28" s="97"/>
      <c r="F28" s="135"/>
      <c r="G28" s="140"/>
    </row>
    <row r="29" spans="1:7" s="119" customFormat="1" ht="30.75" customHeight="1">
      <c r="A29" s="110" t="s">
        <v>106</v>
      </c>
      <c r="B29" s="97">
        <v>2000</v>
      </c>
      <c r="C29" s="97">
        <v>2000</v>
      </c>
      <c r="D29" s="97">
        <f t="shared" si="2"/>
        <v>0</v>
      </c>
      <c r="E29" s="141"/>
      <c r="F29" s="142"/>
      <c r="G29" s="140"/>
    </row>
    <row r="30" spans="1:7" s="119" customFormat="1" ht="30.75" customHeight="1">
      <c r="A30" s="110" t="s">
        <v>107</v>
      </c>
      <c r="B30" s="97">
        <v>7759.1</v>
      </c>
      <c r="C30" s="97">
        <v>7759.1</v>
      </c>
      <c r="D30" s="97">
        <f t="shared" si="2"/>
        <v>0</v>
      </c>
      <c r="E30" s="141"/>
      <c r="F30" s="142"/>
      <c r="G30" s="140"/>
    </row>
    <row r="31" spans="1:7" s="119" customFormat="1" ht="30.75" customHeight="1">
      <c r="A31" s="111" t="s">
        <v>108</v>
      </c>
      <c r="B31" s="93">
        <f>SUM(B32:B33)</f>
        <v>36776.7</v>
      </c>
      <c r="C31" s="93">
        <f>SUM(C32:C33)</f>
        <v>36776.7</v>
      </c>
      <c r="D31" s="97">
        <f t="shared" si="2"/>
        <v>0</v>
      </c>
      <c r="E31" s="141"/>
      <c r="F31" s="129"/>
      <c r="G31" s="140">
        <v>1</v>
      </c>
    </row>
    <row r="32" spans="1:7" s="119" customFormat="1" ht="30.75" customHeight="1">
      <c r="A32" s="111" t="s">
        <v>109</v>
      </c>
      <c r="B32" s="93">
        <v>6776.7</v>
      </c>
      <c r="C32" s="93">
        <v>6776.7</v>
      </c>
      <c r="D32" s="97">
        <f t="shared" si="2"/>
        <v>0</v>
      </c>
      <c r="E32" s="141"/>
      <c r="F32" s="129"/>
      <c r="G32" s="140"/>
    </row>
    <row r="33" spans="1:7" s="119" customFormat="1" ht="30.75" customHeight="1">
      <c r="A33" s="114" t="s">
        <v>110</v>
      </c>
      <c r="B33" s="93">
        <v>30000</v>
      </c>
      <c r="C33" s="93">
        <v>30000</v>
      </c>
      <c r="D33" s="97">
        <f t="shared" si="2"/>
        <v>0</v>
      </c>
      <c r="E33" s="141"/>
      <c r="F33" s="129"/>
      <c r="G33" s="140"/>
    </row>
    <row r="34" spans="1:7" s="119" customFormat="1" ht="30.75" customHeight="1">
      <c r="A34" s="114" t="s">
        <v>111</v>
      </c>
      <c r="B34" s="93">
        <v>2700</v>
      </c>
      <c r="C34" s="93">
        <v>2700</v>
      </c>
      <c r="D34" s="97">
        <f t="shared" si="2"/>
        <v>0</v>
      </c>
      <c r="E34" s="141"/>
      <c r="F34" s="129"/>
      <c r="G34" s="140">
        <v>1</v>
      </c>
    </row>
    <row r="35" spans="1:7" s="120" customFormat="1" ht="30.75" customHeight="1">
      <c r="A35" s="133" t="s">
        <v>112</v>
      </c>
      <c r="B35" s="97">
        <v>5000</v>
      </c>
      <c r="C35" s="97">
        <v>5000</v>
      </c>
      <c r="D35" s="97">
        <f t="shared" si="2"/>
        <v>0</v>
      </c>
      <c r="E35" s="97">
        <f>D35-C35</f>
        <v>-5000</v>
      </c>
      <c r="F35" s="142"/>
      <c r="G35" s="143">
        <v>1</v>
      </c>
    </row>
    <row r="36" spans="1:7" s="120" customFormat="1" ht="30.75" customHeight="1">
      <c r="A36" s="133" t="s">
        <v>113</v>
      </c>
      <c r="B36" s="97">
        <v>10000</v>
      </c>
      <c r="C36" s="97">
        <v>0</v>
      </c>
      <c r="D36" s="97">
        <f t="shared" si="2"/>
        <v>-10000</v>
      </c>
      <c r="E36" s="97"/>
      <c r="F36" s="142"/>
      <c r="G36" s="143"/>
    </row>
    <row r="37" spans="1:7" s="117" customFormat="1" ht="30.75" customHeight="1">
      <c r="A37" s="127" t="s">
        <v>114</v>
      </c>
      <c r="B37" s="125">
        <f>SUM(B38:B40)+B46</f>
        <v>442250</v>
      </c>
      <c r="C37" s="125">
        <f>SUM(C38:C40)+C46</f>
        <v>484250</v>
      </c>
      <c r="D37" s="125">
        <f>SUM(D38:D40)+D46</f>
        <v>42000</v>
      </c>
      <c r="E37" s="141"/>
      <c r="F37" s="144"/>
      <c r="G37" s="130">
        <v>1</v>
      </c>
    </row>
    <row r="38" spans="1:7" s="117" customFormat="1" ht="30.75" customHeight="1">
      <c r="A38" s="145" t="s">
        <v>115</v>
      </c>
      <c r="B38" s="136">
        <v>399450</v>
      </c>
      <c r="C38" s="136">
        <v>441450</v>
      </c>
      <c r="D38" s="97">
        <f aca="true" t="shared" si="3" ref="D38:D48">C38-B38</f>
        <v>42000</v>
      </c>
      <c r="E38" s="141"/>
      <c r="F38" s="144"/>
      <c r="G38" s="130"/>
    </row>
    <row r="39" spans="1:7" s="117" customFormat="1" ht="30.75" customHeight="1">
      <c r="A39" s="145" t="s">
        <v>116</v>
      </c>
      <c r="B39" s="136">
        <v>18500</v>
      </c>
      <c r="C39" s="136">
        <v>18500</v>
      </c>
      <c r="D39" s="97">
        <f t="shared" si="3"/>
        <v>0</v>
      </c>
      <c r="E39" s="141"/>
      <c r="F39" s="137"/>
      <c r="G39" s="130">
        <v>1</v>
      </c>
    </row>
    <row r="40" spans="1:7" s="117" customFormat="1" ht="30.75" customHeight="1">
      <c r="A40" s="145" t="s">
        <v>117</v>
      </c>
      <c r="B40" s="136">
        <f>SUM(B41:B45)</f>
        <v>23300</v>
      </c>
      <c r="C40" s="136">
        <f>SUM(C41:C45)</f>
        <v>23300</v>
      </c>
      <c r="D40" s="97">
        <f t="shared" si="3"/>
        <v>0</v>
      </c>
      <c r="E40" s="141"/>
      <c r="F40" s="144"/>
      <c r="G40" s="130">
        <v>1</v>
      </c>
    </row>
    <row r="41" spans="1:7" s="117" customFormat="1" ht="30.75" customHeight="1">
      <c r="A41" s="145" t="s">
        <v>118</v>
      </c>
      <c r="B41" s="136">
        <v>8200</v>
      </c>
      <c r="C41" s="136">
        <v>8200</v>
      </c>
      <c r="D41" s="97">
        <f t="shared" si="3"/>
        <v>0</v>
      </c>
      <c r="E41" s="141"/>
      <c r="F41" s="144"/>
      <c r="G41" s="130">
        <v>1</v>
      </c>
    </row>
    <row r="42" spans="1:7" s="117" customFormat="1" ht="30.75" customHeight="1">
      <c r="A42" s="145" t="s">
        <v>119</v>
      </c>
      <c r="B42" s="136">
        <v>10100</v>
      </c>
      <c r="C42" s="136">
        <v>10100</v>
      </c>
      <c r="D42" s="97">
        <f t="shared" si="3"/>
        <v>0</v>
      </c>
      <c r="E42" s="141"/>
      <c r="F42" s="144"/>
      <c r="G42" s="130">
        <v>1</v>
      </c>
    </row>
    <row r="43" spans="1:7" s="117" customFormat="1" ht="30.75" customHeight="1">
      <c r="A43" s="145" t="s">
        <v>120</v>
      </c>
      <c r="B43" s="136">
        <v>3000</v>
      </c>
      <c r="C43" s="136">
        <v>3000</v>
      </c>
      <c r="D43" s="97">
        <f t="shared" si="3"/>
        <v>0</v>
      </c>
      <c r="E43" s="141"/>
      <c r="F43" s="144"/>
      <c r="G43" s="130">
        <v>1</v>
      </c>
    </row>
    <row r="44" spans="1:7" s="117" customFormat="1" ht="30.75" customHeight="1">
      <c r="A44" s="145" t="s">
        <v>121</v>
      </c>
      <c r="B44" s="97">
        <v>1000</v>
      </c>
      <c r="C44" s="97">
        <v>1000</v>
      </c>
      <c r="D44" s="97">
        <f t="shared" si="3"/>
        <v>0</v>
      </c>
      <c r="E44" s="141"/>
      <c r="F44" s="144"/>
      <c r="G44" s="130">
        <v>1</v>
      </c>
    </row>
    <row r="45" spans="1:7" s="117" customFormat="1" ht="30.75" customHeight="1">
      <c r="A45" s="145" t="s">
        <v>122</v>
      </c>
      <c r="B45" s="97">
        <v>1000</v>
      </c>
      <c r="C45" s="97">
        <v>1000</v>
      </c>
      <c r="D45" s="97">
        <f t="shared" si="3"/>
        <v>0</v>
      </c>
      <c r="E45" s="141"/>
      <c r="F45" s="144"/>
      <c r="G45" s="130">
        <v>1</v>
      </c>
    </row>
    <row r="46" spans="1:7" s="117" customFormat="1" ht="30.75" customHeight="1">
      <c r="A46" s="145" t="s">
        <v>123</v>
      </c>
      <c r="B46" s="97">
        <v>1000</v>
      </c>
      <c r="C46" s="97">
        <v>1000</v>
      </c>
      <c r="D46" s="97">
        <f t="shared" si="3"/>
        <v>0</v>
      </c>
      <c r="E46" s="141"/>
      <c r="F46" s="129"/>
      <c r="G46" s="130"/>
    </row>
    <row r="47" spans="1:7" s="117" customFormat="1" ht="30.75" customHeight="1">
      <c r="A47" s="127" t="s">
        <v>124</v>
      </c>
      <c r="B47" s="128">
        <f>'社保'!B37</f>
        <v>44374.16</v>
      </c>
      <c r="C47" s="128">
        <f>'社保'!C37</f>
        <v>47874.16</v>
      </c>
      <c r="D47" s="125">
        <f t="shared" si="3"/>
        <v>3500</v>
      </c>
      <c r="E47" s="141"/>
      <c r="F47" s="144"/>
      <c r="G47" s="130">
        <v>1</v>
      </c>
    </row>
    <row r="48" spans="1:7" s="117" customFormat="1" ht="30.75" customHeight="1">
      <c r="A48" s="127" t="s">
        <v>125</v>
      </c>
      <c r="B48" s="125">
        <v>110000</v>
      </c>
      <c r="C48" s="6">
        <v>110000</v>
      </c>
      <c r="D48" s="125">
        <f t="shared" si="3"/>
        <v>0</v>
      </c>
      <c r="E48" s="141"/>
      <c r="F48" s="144"/>
      <c r="G48" s="130"/>
    </row>
    <row r="49" spans="1:7" s="117" customFormat="1" ht="30.75" customHeight="1">
      <c r="A49" s="127" t="s">
        <v>126</v>
      </c>
      <c r="B49" s="125">
        <f>SUM(B50:B60)-B54-B53</f>
        <v>120300</v>
      </c>
      <c r="C49" s="125">
        <f>SUM(C50:C60)-C54-C53</f>
        <v>131600</v>
      </c>
      <c r="D49" s="125">
        <f>SUM(D50:D60)-D54-D53</f>
        <v>11300</v>
      </c>
      <c r="E49" s="141"/>
      <c r="F49" s="144"/>
      <c r="G49" s="130">
        <v>1</v>
      </c>
    </row>
    <row r="50" spans="1:7" s="117" customFormat="1" ht="30.75" customHeight="1">
      <c r="A50" s="113" t="s">
        <v>127</v>
      </c>
      <c r="B50" s="97">
        <f>8000+500</f>
        <v>8500</v>
      </c>
      <c r="C50" s="97">
        <f>5000+800</f>
        <v>5800</v>
      </c>
      <c r="D50" s="97">
        <f>C50-B50</f>
        <v>-2700</v>
      </c>
      <c r="E50" s="141"/>
      <c r="F50" s="144"/>
      <c r="G50" s="130">
        <v>1</v>
      </c>
    </row>
    <row r="51" spans="1:7" s="117" customFormat="1" ht="30.75" customHeight="1">
      <c r="A51" s="113" t="s">
        <v>128</v>
      </c>
      <c r="B51" s="97">
        <v>6000</v>
      </c>
      <c r="C51" s="97">
        <v>6000</v>
      </c>
      <c r="D51" s="97">
        <f>C51-B51</f>
        <v>0</v>
      </c>
      <c r="E51" s="141"/>
      <c r="F51" s="144"/>
      <c r="G51" s="130"/>
    </row>
    <row r="52" spans="1:7" s="117" customFormat="1" ht="30.75" customHeight="1">
      <c r="A52" s="146" t="s">
        <v>129</v>
      </c>
      <c r="B52" s="97">
        <f>B53+B54</f>
        <v>77000</v>
      </c>
      <c r="C52" s="97">
        <f>C53+C54</f>
        <v>73000</v>
      </c>
      <c r="D52" s="97">
        <f aca="true" t="shared" si="4" ref="D52:D62">C52-B52</f>
        <v>-4000</v>
      </c>
      <c r="E52" s="141"/>
      <c r="F52" s="144"/>
      <c r="G52" s="130">
        <v>1</v>
      </c>
    </row>
    <row r="53" spans="1:7" s="117" customFormat="1" ht="30.75" customHeight="1">
      <c r="A53" s="146" t="s">
        <v>130</v>
      </c>
      <c r="B53" s="97">
        <v>27000</v>
      </c>
      <c r="C53" s="97">
        <v>26000</v>
      </c>
      <c r="D53" s="97">
        <f t="shared" si="4"/>
        <v>-1000</v>
      </c>
      <c r="E53" s="141"/>
      <c r="F53" s="144"/>
      <c r="G53" s="130">
        <v>1</v>
      </c>
    </row>
    <row r="54" spans="1:7" s="117" customFormat="1" ht="30.75" customHeight="1">
      <c r="A54" s="146" t="s">
        <v>131</v>
      </c>
      <c r="B54" s="97">
        <v>50000</v>
      </c>
      <c r="C54" s="97">
        <v>47000</v>
      </c>
      <c r="D54" s="97">
        <f t="shared" si="4"/>
        <v>-3000</v>
      </c>
      <c r="E54" s="141"/>
      <c r="F54" s="144"/>
      <c r="G54" s="130">
        <v>1</v>
      </c>
    </row>
    <row r="55" spans="1:7" s="117" customFormat="1" ht="30.75" customHeight="1">
      <c r="A55" s="131" t="s">
        <v>132</v>
      </c>
      <c r="B55" s="97">
        <v>4000</v>
      </c>
      <c r="C55" s="97">
        <v>5000</v>
      </c>
      <c r="D55" s="97">
        <f t="shared" si="4"/>
        <v>1000</v>
      </c>
      <c r="E55" s="141"/>
      <c r="F55" s="144"/>
      <c r="G55" s="130"/>
    </row>
    <row r="56" spans="1:7" s="117" customFormat="1" ht="30.75" customHeight="1">
      <c r="A56" s="131" t="s">
        <v>133</v>
      </c>
      <c r="B56" s="97">
        <v>6000</v>
      </c>
      <c r="C56" s="97">
        <v>8000</v>
      </c>
      <c r="D56" s="97">
        <f t="shared" si="4"/>
        <v>2000</v>
      </c>
      <c r="E56" s="141"/>
      <c r="F56" s="144"/>
      <c r="G56" s="130"/>
    </row>
    <row r="57" spans="1:7" s="116" customFormat="1" ht="30.75" customHeight="1">
      <c r="A57" s="131" t="s">
        <v>134</v>
      </c>
      <c r="B57" s="97">
        <v>4000</v>
      </c>
      <c r="C57" s="97">
        <v>4000</v>
      </c>
      <c r="D57" s="97">
        <f t="shared" si="4"/>
        <v>0</v>
      </c>
      <c r="E57" s="141"/>
      <c r="F57" s="142"/>
      <c r="G57" s="100"/>
    </row>
    <row r="58" spans="1:7" s="116" customFormat="1" ht="30.75" customHeight="1">
      <c r="A58" s="131" t="s">
        <v>135</v>
      </c>
      <c r="B58" s="97">
        <v>800</v>
      </c>
      <c r="C58" s="97">
        <v>800</v>
      </c>
      <c r="D58" s="97">
        <f t="shared" si="4"/>
        <v>0</v>
      </c>
      <c r="E58" s="141"/>
      <c r="F58" s="142"/>
      <c r="G58" s="100"/>
    </row>
    <row r="59" spans="1:7" s="117" customFormat="1" ht="30.75" customHeight="1">
      <c r="A59" s="131" t="s">
        <v>136</v>
      </c>
      <c r="B59" s="97">
        <v>8000</v>
      </c>
      <c r="C59" s="97">
        <v>19000</v>
      </c>
      <c r="D59" s="97">
        <f t="shared" si="4"/>
        <v>11000</v>
      </c>
      <c r="E59" s="147"/>
      <c r="F59" s="144"/>
      <c r="G59" s="130"/>
    </row>
    <row r="60" spans="1:7" s="116" customFormat="1" ht="30.75" customHeight="1">
      <c r="A60" s="131" t="s">
        <v>137</v>
      </c>
      <c r="B60" s="97">
        <v>6000</v>
      </c>
      <c r="C60" s="97">
        <v>10000</v>
      </c>
      <c r="D60" s="97">
        <f t="shared" si="4"/>
        <v>4000</v>
      </c>
      <c r="E60" s="147"/>
      <c r="F60" s="142"/>
      <c r="G60" s="100"/>
    </row>
    <row r="61" spans="1:7" s="116" customFormat="1" ht="30.75" customHeight="1">
      <c r="A61" s="106" t="s">
        <v>138</v>
      </c>
      <c r="B61" s="148">
        <f>B49+B48+B47+B37+B11+B9+B5</f>
        <v>1226488.52</v>
      </c>
      <c r="C61" s="148">
        <f>C49+C48+C47+C37+C11+C9+C5</f>
        <v>1278088.52</v>
      </c>
      <c r="D61" s="148">
        <f>D49+D48+D47+D37+D11+D9+D5</f>
        <v>51600</v>
      </c>
      <c r="E61" s="141"/>
      <c r="F61" s="142"/>
      <c r="G61" s="100"/>
    </row>
  </sheetData>
  <sheetProtection/>
  <autoFilter ref="A4:HR61"/>
  <mergeCells count="3">
    <mergeCell ref="A1:F1"/>
    <mergeCell ref="B2:F2"/>
    <mergeCell ref="A3:A4"/>
  </mergeCells>
  <printOptions/>
  <pageMargins left="0.7513888888888889" right="0.5506944444444445" top="0.8694444444444445" bottom="0.7715277777777778" header="0.5118055555555555" footer="0.2791666666666667"/>
  <pageSetup firstPageNumber="3" useFirstPageNumber="1" horizontalDpi="600" verticalDpi="600" orientation="portrait" paperSize="9"/>
  <headerFooter scaleWithDoc="0"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pane ySplit="5" topLeftCell="A6" activePane="bottomLeft" state="frozen"/>
      <selection pane="bottomLeft" activeCell="A3" sqref="A3:A4"/>
    </sheetView>
  </sheetViews>
  <sheetFormatPr defaultColWidth="8.625" defaultRowHeight="14.25"/>
  <cols>
    <col min="1" max="1" width="32.625" style="99" customWidth="1"/>
    <col min="2" max="4" width="12.625" style="100" customWidth="1"/>
    <col min="5" max="5" width="12.625" style="101" customWidth="1"/>
    <col min="6" max="32" width="9.00390625" style="101" bestFit="1" customWidth="1"/>
    <col min="33" max="16384" width="8.625" style="101" customWidth="1"/>
  </cols>
  <sheetData>
    <row r="1" spans="1:5" ht="40.5" customHeight="1">
      <c r="A1" s="102" t="s">
        <v>139</v>
      </c>
      <c r="B1" s="102"/>
      <c r="C1" s="102"/>
      <c r="D1" s="102"/>
      <c r="E1" s="102"/>
    </row>
    <row r="2" spans="1:5" ht="31.5" customHeight="1">
      <c r="A2" s="103"/>
      <c r="B2" s="104" t="s">
        <v>16</v>
      </c>
      <c r="C2" s="104"/>
      <c r="D2" s="104"/>
      <c r="E2" s="104"/>
    </row>
    <row r="3" spans="1:5" ht="39" customHeight="1">
      <c r="A3" s="68" t="s">
        <v>17</v>
      </c>
      <c r="B3" s="105" t="s">
        <v>21</v>
      </c>
      <c r="C3" s="105" t="s">
        <v>22</v>
      </c>
      <c r="D3" s="105" t="s">
        <v>23</v>
      </c>
      <c r="E3" s="106" t="s">
        <v>140</v>
      </c>
    </row>
    <row r="4" spans="1:5" ht="30" customHeight="1">
      <c r="A4" s="69"/>
      <c r="B4" s="107">
        <v>1</v>
      </c>
      <c r="C4" s="107">
        <v>2</v>
      </c>
      <c r="D4" s="107">
        <v>3</v>
      </c>
      <c r="E4" s="107">
        <v>4</v>
      </c>
    </row>
    <row r="5" spans="1:5" ht="30" customHeight="1">
      <c r="A5" s="108" t="s">
        <v>141</v>
      </c>
      <c r="B5" s="109">
        <f>SUM(B6,B9,B10)</f>
        <v>39250</v>
      </c>
      <c r="C5" s="109">
        <f>SUM(C6,C9,C10)</f>
        <v>51450</v>
      </c>
      <c r="D5" s="109">
        <f>SUM(D6,D9,D10)</f>
        <v>12200</v>
      </c>
      <c r="E5" s="110"/>
    </row>
    <row r="6" spans="1:5" ht="30" customHeight="1">
      <c r="A6" s="111" t="s">
        <v>142</v>
      </c>
      <c r="B6" s="93">
        <f>B7+B8</f>
        <v>36000</v>
      </c>
      <c r="C6" s="93">
        <f>C7+C8</f>
        <v>48200</v>
      </c>
      <c r="D6" s="93">
        <f>D7+D8</f>
        <v>12200</v>
      </c>
      <c r="E6" s="110"/>
    </row>
    <row r="7" spans="1:5" ht="30" customHeight="1">
      <c r="A7" s="111" t="s">
        <v>38</v>
      </c>
      <c r="B7" s="93">
        <v>35100</v>
      </c>
      <c r="C7" s="93">
        <v>48200</v>
      </c>
      <c r="D7" s="93">
        <f aca="true" t="shared" si="0" ref="D7:D14">C7-B7</f>
        <v>13100</v>
      </c>
      <c r="E7" s="110"/>
    </row>
    <row r="8" spans="1:5" ht="30" customHeight="1">
      <c r="A8" s="111" t="s">
        <v>71</v>
      </c>
      <c r="B8" s="93">
        <v>900</v>
      </c>
      <c r="C8" s="93"/>
      <c r="D8" s="93">
        <f t="shared" si="0"/>
        <v>-900</v>
      </c>
      <c r="E8" s="107" t="s">
        <v>143</v>
      </c>
    </row>
    <row r="9" spans="1:5" ht="30" customHeight="1">
      <c r="A9" s="111" t="s">
        <v>144</v>
      </c>
      <c r="B9" s="93">
        <v>50</v>
      </c>
      <c r="C9" s="93">
        <v>50</v>
      </c>
      <c r="D9" s="93">
        <f t="shared" si="0"/>
        <v>0</v>
      </c>
      <c r="E9" s="110"/>
    </row>
    <row r="10" spans="1:5" ht="30" customHeight="1">
      <c r="A10" s="111" t="s">
        <v>145</v>
      </c>
      <c r="B10" s="93">
        <v>3200</v>
      </c>
      <c r="C10" s="93">
        <v>3200</v>
      </c>
      <c r="D10" s="106">
        <f t="shared" si="0"/>
        <v>0</v>
      </c>
      <c r="E10" s="110"/>
    </row>
    <row r="11" spans="1:5" ht="30" customHeight="1">
      <c r="A11" s="112" t="s">
        <v>146</v>
      </c>
      <c r="B11" s="93">
        <v>3500</v>
      </c>
      <c r="C11" s="93">
        <v>3500</v>
      </c>
      <c r="D11" s="93">
        <f t="shared" si="0"/>
        <v>0</v>
      </c>
      <c r="E11" s="110"/>
    </row>
    <row r="12" spans="1:5" ht="30" customHeight="1">
      <c r="A12" s="108" t="s">
        <v>147</v>
      </c>
      <c r="B12" s="106">
        <f>B13+B14</f>
        <v>42750</v>
      </c>
      <c r="C12" s="106">
        <f>C13+C14</f>
        <v>54950</v>
      </c>
      <c r="D12" s="106">
        <f t="shared" si="0"/>
        <v>12200</v>
      </c>
      <c r="E12" s="110"/>
    </row>
    <row r="13" spans="1:5" ht="30" customHeight="1">
      <c r="A13" s="111" t="s">
        <v>38</v>
      </c>
      <c r="B13" s="93">
        <f>B5-B14+B11</f>
        <v>41850</v>
      </c>
      <c r="C13" s="93">
        <f>C5-C14+C11</f>
        <v>54950</v>
      </c>
      <c r="D13" s="93">
        <f t="shared" si="0"/>
        <v>13100</v>
      </c>
      <c r="E13" s="110"/>
    </row>
    <row r="14" spans="1:5" ht="30" customHeight="1">
      <c r="A14" s="111" t="s">
        <v>148</v>
      </c>
      <c r="B14" s="93">
        <f>B8</f>
        <v>900</v>
      </c>
      <c r="C14" s="93">
        <f>C8</f>
        <v>0</v>
      </c>
      <c r="D14" s="93">
        <f t="shared" si="0"/>
        <v>-900</v>
      </c>
      <c r="E14" s="110"/>
    </row>
    <row r="15" spans="1:5" ht="30" customHeight="1">
      <c r="A15" s="108" t="s">
        <v>149</v>
      </c>
      <c r="B15" s="106">
        <f>B16+B17+B20</f>
        <v>41850</v>
      </c>
      <c r="C15" s="106">
        <f>C16+C17+C20</f>
        <v>54950</v>
      </c>
      <c r="D15" s="106">
        <f>D16+D17+D20</f>
        <v>13100</v>
      </c>
      <c r="E15" s="113"/>
    </row>
    <row r="16" spans="1:5" ht="30" customHeight="1">
      <c r="A16" s="111" t="s">
        <v>150</v>
      </c>
      <c r="B16" s="93">
        <v>23950</v>
      </c>
      <c r="C16" s="93">
        <v>27950</v>
      </c>
      <c r="D16" s="93">
        <f aca="true" t="shared" si="1" ref="D16:D20">C16-B16</f>
        <v>4000</v>
      </c>
      <c r="E16" s="113"/>
    </row>
    <row r="17" spans="1:5" ht="30" customHeight="1">
      <c r="A17" s="111" t="s">
        <v>151</v>
      </c>
      <c r="B17" s="93">
        <f>SUM(B18:B19)</f>
        <v>11200</v>
      </c>
      <c r="C17" s="93">
        <f>SUM(C18:C19)</f>
        <v>20300</v>
      </c>
      <c r="D17" s="93">
        <f t="shared" si="1"/>
        <v>9100</v>
      </c>
      <c r="E17" s="110"/>
    </row>
    <row r="18" spans="1:5" ht="30" customHeight="1">
      <c r="A18" s="111" t="s">
        <v>152</v>
      </c>
      <c r="B18" s="93">
        <v>8000</v>
      </c>
      <c r="C18" s="93">
        <v>15300</v>
      </c>
      <c r="D18" s="93">
        <f t="shared" si="1"/>
        <v>7300</v>
      </c>
      <c r="E18" s="110"/>
    </row>
    <row r="19" spans="1:5" ht="30" customHeight="1">
      <c r="A19" s="114" t="s">
        <v>153</v>
      </c>
      <c r="B19" s="93">
        <v>3200</v>
      </c>
      <c r="C19" s="93">
        <v>5000</v>
      </c>
      <c r="D19" s="93">
        <f t="shared" si="1"/>
        <v>1800</v>
      </c>
      <c r="E19" s="110"/>
    </row>
    <row r="20" spans="1:5" ht="30" customHeight="1">
      <c r="A20" s="111" t="s">
        <v>154</v>
      </c>
      <c r="B20" s="93">
        <v>6700</v>
      </c>
      <c r="C20" s="93">
        <v>6700</v>
      </c>
      <c r="D20" s="93">
        <f t="shared" si="1"/>
        <v>0</v>
      </c>
      <c r="E20" s="110"/>
    </row>
    <row r="21" spans="1:5" ht="30" customHeight="1">
      <c r="A21" s="108" t="s">
        <v>155</v>
      </c>
      <c r="B21" s="106">
        <f>B13-B15</f>
        <v>0</v>
      </c>
      <c r="C21" s="106">
        <f>C13-C15</f>
        <v>0</v>
      </c>
      <c r="D21" s="106">
        <f>D13-D15</f>
        <v>0</v>
      </c>
      <c r="E21" s="115"/>
    </row>
  </sheetData>
  <sheetProtection/>
  <mergeCells count="3">
    <mergeCell ref="A1:E1"/>
    <mergeCell ref="B2:E2"/>
    <mergeCell ref="A3:A4"/>
  </mergeCells>
  <printOptions/>
  <pageMargins left="0.75" right="0.39" top="1.02" bottom="0.98" header="0.52" footer="0.51"/>
  <pageSetup firstPageNumber="6" useFirstPageNumber="1" horizontalDpi="600" verticalDpi="600" orientation="portrait" paperSize="9"/>
  <headerFooter scaleWithDoc="0"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5"/>
  <sheetViews>
    <sheetView zoomScaleSheetLayoutView="100" workbookViewId="0" topLeftCell="A1">
      <selection activeCell="D7" sqref="D7"/>
    </sheetView>
  </sheetViews>
  <sheetFormatPr defaultColWidth="8.625" defaultRowHeight="14.25"/>
  <cols>
    <col min="1" max="1" width="31.00390625" style="84" customWidth="1"/>
    <col min="2" max="2" width="12.75390625" style="84" customWidth="1"/>
    <col min="3" max="4" width="12.75390625" style="85" customWidth="1"/>
    <col min="5" max="5" width="8.25390625" style="86" customWidth="1"/>
    <col min="6" max="6" width="12.875" style="86" bestFit="1" customWidth="1"/>
    <col min="7" max="32" width="9.00390625" style="86" bestFit="1" customWidth="1"/>
    <col min="33" max="16384" width="8.625" style="86" customWidth="1"/>
  </cols>
  <sheetData>
    <row r="1" spans="1:5" ht="40.5" customHeight="1">
      <c r="A1" s="2" t="s">
        <v>156</v>
      </c>
      <c r="B1" s="2"/>
      <c r="C1" s="2"/>
      <c r="D1" s="2"/>
      <c r="E1" s="2"/>
    </row>
    <row r="2" spans="1:5" ht="27.75" customHeight="1">
      <c r="A2" s="87"/>
      <c r="B2" s="87"/>
      <c r="C2" s="88" t="s">
        <v>16</v>
      </c>
      <c r="D2" s="88"/>
      <c r="E2" s="88"/>
    </row>
    <row r="3" spans="1:16" ht="43.5" customHeight="1">
      <c r="A3" s="89" t="s">
        <v>17</v>
      </c>
      <c r="B3" s="31" t="s">
        <v>21</v>
      </c>
      <c r="C3" s="31" t="s">
        <v>22</v>
      </c>
      <c r="D3" s="31" t="s">
        <v>23</v>
      </c>
      <c r="E3" s="39" t="s">
        <v>157</v>
      </c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ht="24" customHeight="1">
      <c r="A4" s="28"/>
      <c r="B4" s="29">
        <v>1</v>
      </c>
      <c r="C4" s="29">
        <v>2</v>
      </c>
      <c r="D4" s="29">
        <v>3</v>
      </c>
      <c r="E4" s="29">
        <v>4</v>
      </c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1:16" ht="46.5" customHeight="1">
      <c r="A5" s="70" t="s">
        <v>141</v>
      </c>
      <c r="B5" s="39">
        <f>SUM(B6:B6)</f>
        <v>277000</v>
      </c>
      <c r="C5" s="39">
        <f>SUM(C6:C6)</f>
        <v>303000</v>
      </c>
      <c r="D5" s="39">
        <f aca="true" t="shared" si="0" ref="D5:D7">C5-B5</f>
        <v>26000</v>
      </c>
      <c r="E5" s="91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1:16" ht="46.5" customHeight="1">
      <c r="A6" s="92" t="s">
        <v>158</v>
      </c>
      <c r="B6" s="93">
        <v>277000</v>
      </c>
      <c r="C6" s="93">
        <v>303000</v>
      </c>
      <c r="D6" s="41">
        <f t="shared" si="0"/>
        <v>26000</v>
      </c>
      <c r="E6" s="91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</row>
    <row r="7" spans="1:16" ht="46.5" customHeight="1">
      <c r="A7" s="70" t="s">
        <v>159</v>
      </c>
      <c r="B7" s="41">
        <f>B6-B9</f>
        <v>248320</v>
      </c>
      <c r="C7" s="41">
        <f>C6-C9</f>
        <v>274320</v>
      </c>
      <c r="D7" s="41">
        <f t="shared" si="0"/>
        <v>26000</v>
      </c>
      <c r="E7" s="94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</row>
    <row r="8" spans="1:16" ht="46.5" customHeight="1">
      <c r="A8" s="95" t="s">
        <v>147</v>
      </c>
      <c r="B8" s="41">
        <f>B5-B7</f>
        <v>28680</v>
      </c>
      <c r="C8" s="41">
        <f>C5-C7</f>
        <v>28680</v>
      </c>
      <c r="D8" s="41">
        <f>D5-D7</f>
        <v>0</v>
      </c>
      <c r="E8" s="91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</row>
    <row r="9" spans="1:6" ht="46.5" customHeight="1">
      <c r="A9" s="70" t="s">
        <v>149</v>
      </c>
      <c r="B9" s="39">
        <f>SUM(B10:B14)</f>
        <v>28680</v>
      </c>
      <c r="C9" s="39">
        <f>SUM(C10:C14)</f>
        <v>28680</v>
      </c>
      <c r="D9" s="39">
        <f>SUM(D10:D14)</f>
        <v>0</v>
      </c>
      <c r="E9" s="14"/>
      <c r="F9" s="96"/>
    </row>
    <row r="10" spans="1:5" ht="46.5" customHeight="1">
      <c r="A10" s="33" t="s">
        <v>160</v>
      </c>
      <c r="B10" s="97">
        <v>10000</v>
      </c>
      <c r="C10" s="97">
        <v>10000</v>
      </c>
      <c r="D10" s="41">
        <f aca="true" t="shared" si="1" ref="D10:D14">C10-B10</f>
        <v>0</v>
      </c>
      <c r="E10" s="94"/>
    </row>
    <row r="11" spans="1:5" ht="46.5" customHeight="1">
      <c r="A11" s="33" t="s">
        <v>161</v>
      </c>
      <c r="B11" s="97">
        <v>2000</v>
      </c>
      <c r="C11" s="97">
        <v>2000</v>
      </c>
      <c r="D11" s="41">
        <f t="shared" si="1"/>
        <v>0</v>
      </c>
      <c r="E11" s="94"/>
    </row>
    <row r="12" spans="1:5" ht="46.5" customHeight="1">
      <c r="A12" s="33" t="s">
        <v>162</v>
      </c>
      <c r="B12" s="97">
        <v>1000</v>
      </c>
      <c r="C12" s="97">
        <v>1000</v>
      </c>
      <c r="D12" s="41">
        <f t="shared" si="1"/>
        <v>0</v>
      </c>
      <c r="E12" s="94"/>
    </row>
    <row r="13" spans="1:5" ht="46.5" customHeight="1">
      <c r="A13" s="33" t="s">
        <v>163</v>
      </c>
      <c r="B13" s="97">
        <v>6500</v>
      </c>
      <c r="C13" s="97">
        <v>6500</v>
      </c>
      <c r="D13" s="41">
        <f t="shared" si="1"/>
        <v>0</v>
      </c>
      <c r="E13" s="94"/>
    </row>
    <row r="14" spans="1:5" ht="46.5" customHeight="1">
      <c r="A14" s="33" t="s">
        <v>164</v>
      </c>
      <c r="B14" s="97">
        <v>9180</v>
      </c>
      <c r="C14" s="97">
        <v>9180</v>
      </c>
      <c r="D14" s="41">
        <f t="shared" si="1"/>
        <v>0</v>
      </c>
      <c r="E14" s="94"/>
    </row>
    <row r="15" spans="1:5" ht="46.5" customHeight="1">
      <c r="A15" s="70" t="s">
        <v>155</v>
      </c>
      <c r="B15" s="39">
        <f>B8-B9</f>
        <v>0</v>
      </c>
      <c r="C15" s="39">
        <f>C8-C9</f>
        <v>0</v>
      </c>
      <c r="D15" s="39">
        <f>D8-D9</f>
        <v>0</v>
      </c>
      <c r="E15" s="98"/>
    </row>
    <row r="16" ht="35.25" customHeight="1"/>
    <row r="17" ht="35.25" customHeight="1"/>
    <row r="18" ht="35.25" customHeight="1"/>
    <row r="19" ht="35.25" customHeight="1"/>
    <row r="20" ht="35.25" customHeight="1"/>
    <row r="21" ht="35.25" customHeight="1"/>
    <row r="22" ht="35.25" customHeight="1"/>
    <row r="23" ht="35.25" customHeight="1"/>
    <row r="24" ht="35.25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</sheetData>
  <sheetProtection/>
  <mergeCells count="3">
    <mergeCell ref="A1:E1"/>
    <mergeCell ref="C2:E2"/>
    <mergeCell ref="A3:A4"/>
  </mergeCells>
  <printOptions/>
  <pageMargins left="1.02" right="0.75" top="1" bottom="1" header="0.51" footer="0.51"/>
  <pageSetup firstPageNumber="7" useFirstPageNumber="1" horizontalDpi="600" verticalDpi="600" orientation="portrait" paperSize="9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4"/>
  <sheetViews>
    <sheetView zoomScaleSheetLayoutView="100" workbookViewId="0" topLeftCell="A1">
      <selection activeCell="A1" sqref="A1:E1"/>
    </sheetView>
  </sheetViews>
  <sheetFormatPr defaultColWidth="9.00390625" defaultRowHeight="14.25"/>
  <cols>
    <col min="1" max="1" width="34.625" style="63" customWidth="1"/>
    <col min="2" max="2" width="11.00390625" style="64" customWidth="1"/>
    <col min="3" max="3" width="13.375" style="64" customWidth="1"/>
    <col min="4" max="4" width="11.00390625" style="64" customWidth="1"/>
    <col min="5" max="5" width="11.00390625" style="0" customWidth="1"/>
    <col min="6" max="6" width="13.375" style="0" customWidth="1"/>
  </cols>
  <sheetData>
    <row r="1" spans="1:5" ht="39.75" customHeight="1">
      <c r="A1" s="50" t="s">
        <v>165</v>
      </c>
      <c r="B1" s="50"/>
      <c r="C1" s="50"/>
      <c r="D1" s="50"/>
      <c r="E1" s="50"/>
    </row>
    <row r="2" spans="1:5" ht="30" customHeight="1">
      <c r="A2" s="65"/>
      <c r="C2" s="66"/>
      <c r="D2" s="67" t="s">
        <v>16</v>
      </c>
      <c r="E2" s="67"/>
    </row>
    <row r="3" spans="1:12" ht="42" customHeight="1">
      <c r="A3" s="68" t="s">
        <v>17</v>
      </c>
      <c r="B3" s="31" t="s">
        <v>21</v>
      </c>
      <c r="C3" s="31" t="s">
        <v>22</v>
      </c>
      <c r="D3" s="31" t="s">
        <v>23</v>
      </c>
      <c r="E3" s="54" t="s">
        <v>140</v>
      </c>
      <c r="F3" s="46"/>
      <c r="G3" s="46"/>
      <c r="H3" s="46"/>
      <c r="I3" s="46"/>
      <c r="J3" s="46"/>
      <c r="K3" s="46"/>
      <c r="L3" s="46"/>
    </row>
    <row r="4" spans="1:12" ht="19.5" customHeight="1">
      <c r="A4" s="69"/>
      <c r="B4" s="29">
        <v>1</v>
      </c>
      <c r="C4" s="29">
        <v>2</v>
      </c>
      <c r="D4" s="29">
        <v>3</v>
      </c>
      <c r="E4" s="29">
        <v>4</v>
      </c>
      <c r="F4" s="46"/>
      <c r="G4" s="46"/>
      <c r="H4" s="46"/>
      <c r="I4" s="46"/>
      <c r="J4" s="46"/>
      <c r="K4" s="46"/>
      <c r="L4" s="46"/>
    </row>
    <row r="5" spans="1:12" ht="27" customHeight="1">
      <c r="A5" s="70" t="s">
        <v>141</v>
      </c>
      <c r="B5" s="54">
        <f>SUM(B6:B12)</f>
        <v>108059.331125</v>
      </c>
      <c r="C5" s="54">
        <f>SUM(C6:C12)</f>
        <v>102974.2766</v>
      </c>
      <c r="D5" s="54">
        <f>C5-B5</f>
        <v>-5085.054525</v>
      </c>
      <c r="E5" s="71"/>
      <c r="F5" s="46"/>
      <c r="G5" s="46"/>
      <c r="H5" s="46"/>
      <c r="I5" s="46"/>
      <c r="J5" s="46"/>
      <c r="K5" s="46"/>
      <c r="L5" s="46"/>
    </row>
    <row r="6" spans="1:12" ht="27" customHeight="1">
      <c r="A6" s="72" t="s">
        <v>166</v>
      </c>
      <c r="B6" s="73">
        <v>26719.2745</v>
      </c>
      <c r="C6" s="34">
        <v>26719.2745</v>
      </c>
      <c r="D6" s="54">
        <f aca="true" t="shared" si="0" ref="D6:D44">C6-B6</f>
        <v>0</v>
      </c>
      <c r="E6" s="71"/>
      <c r="F6" s="46"/>
      <c r="G6" s="46"/>
      <c r="H6" s="46"/>
      <c r="I6" s="46"/>
      <c r="J6" s="46"/>
      <c r="K6" s="46"/>
      <c r="L6" s="46"/>
    </row>
    <row r="7" spans="1:12" ht="27" customHeight="1">
      <c r="A7" s="74" t="s">
        <v>167</v>
      </c>
      <c r="B7" s="73">
        <v>26585.054525</v>
      </c>
      <c r="C7" s="34">
        <v>21500</v>
      </c>
      <c r="D7" s="54">
        <f t="shared" si="0"/>
        <v>-5085.054525</v>
      </c>
      <c r="E7" s="71"/>
      <c r="F7" s="46"/>
      <c r="G7" s="46"/>
      <c r="H7" s="46"/>
      <c r="I7" s="46"/>
      <c r="J7" s="46"/>
      <c r="K7" s="46"/>
      <c r="L7" s="46"/>
    </row>
    <row r="8" spans="1:12" ht="27" customHeight="1">
      <c r="A8" s="75" t="s">
        <v>168</v>
      </c>
      <c r="B8" s="73">
        <v>10076.7019</v>
      </c>
      <c r="C8" s="34">
        <v>10076.7019</v>
      </c>
      <c r="D8" s="54">
        <f t="shared" si="0"/>
        <v>0</v>
      </c>
      <c r="E8" s="71"/>
      <c r="F8" s="46"/>
      <c r="G8" s="46"/>
      <c r="H8" s="46"/>
      <c r="I8" s="46"/>
      <c r="J8" s="46"/>
      <c r="K8" s="46"/>
      <c r="L8" s="46"/>
    </row>
    <row r="9" spans="1:12" ht="27" customHeight="1">
      <c r="A9" s="75" t="s">
        <v>169</v>
      </c>
      <c r="B9" s="73">
        <v>39347.5</v>
      </c>
      <c r="C9" s="34">
        <v>39347.5</v>
      </c>
      <c r="D9" s="54">
        <f t="shared" si="0"/>
        <v>0</v>
      </c>
      <c r="E9" s="71"/>
      <c r="F9" s="46"/>
      <c r="G9" s="46"/>
      <c r="H9" s="46"/>
      <c r="I9" s="46"/>
      <c r="J9" s="46"/>
      <c r="K9" s="46"/>
      <c r="L9" s="46"/>
    </row>
    <row r="10" spans="1:12" ht="27" customHeight="1">
      <c r="A10" s="75" t="s">
        <v>170</v>
      </c>
      <c r="B10" s="73">
        <v>220</v>
      </c>
      <c r="C10" s="34">
        <v>220</v>
      </c>
      <c r="D10" s="54">
        <f t="shared" si="0"/>
        <v>0</v>
      </c>
      <c r="E10" s="76"/>
      <c r="F10" s="46"/>
      <c r="G10" s="46"/>
      <c r="H10" s="46"/>
      <c r="I10" s="46"/>
      <c r="J10" s="46"/>
      <c r="K10" s="46"/>
      <c r="L10" s="46"/>
    </row>
    <row r="11" spans="1:12" ht="27" customHeight="1">
      <c r="A11" s="77" t="s">
        <v>171</v>
      </c>
      <c r="B11" s="73">
        <v>4200</v>
      </c>
      <c r="C11" s="34">
        <v>4200</v>
      </c>
      <c r="D11" s="54">
        <f t="shared" si="0"/>
        <v>0</v>
      </c>
      <c r="E11" s="76"/>
      <c r="F11" s="46"/>
      <c r="G11" s="46"/>
      <c r="H11" s="46"/>
      <c r="I11" s="46"/>
      <c r="J11" s="46"/>
      <c r="K11" s="46"/>
      <c r="L11" s="46"/>
    </row>
    <row r="12" spans="1:12" ht="27" customHeight="1">
      <c r="A12" s="72" t="s">
        <v>172</v>
      </c>
      <c r="B12" s="73">
        <v>910.8002</v>
      </c>
      <c r="C12" s="34">
        <v>910.8002</v>
      </c>
      <c r="D12" s="54">
        <f t="shared" si="0"/>
        <v>0</v>
      </c>
      <c r="E12" s="76"/>
      <c r="F12" s="46"/>
      <c r="G12" s="46"/>
      <c r="H12" s="46"/>
      <c r="I12" s="46"/>
      <c r="J12" s="46"/>
      <c r="K12" s="46"/>
      <c r="L12" s="46"/>
    </row>
    <row r="13" spans="1:5" ht="27" customHeight="1">
      <c r="A13" s="70" t="s">
        <v>173</v>
      </c>
      <c r="B13" s="78">
        <f>SUM(B14:B20)</f>
        <v>84016.306084</v>
      </c>
      <c r="C13" s="79">
        <f>SUM(C14:C20)</f>
        <v>84016.306084</v>
      </c>
      <c r="D13" s="54">
        <f t="shared" si="0"/>
        <v>0</v>
      </c>
      <c r="E13" s="80"/>
    </row>
    <row r="14" spans="1:12" ht="27" customHeight="1">
      <c r="A14" s="72" t="s">
        <v>166</v>
      </c>
      <c r="B14" s="73">
        <v>15249.745487999999</v>
      </c>
      <c r="C14" s="34">
        <v>15249.745487999999</v>
      </c>
      <c r="D14" s="54">
        <f t="shared" si="0"/>
        <v>0</v>
      </c>
      <c r="E14" s="71"/>
      <c r="G14" s="46"/>
      <c r="H14" s="46"/>
      <c r="I14" s="46"/>
      <c r="J14" s="46"/>
      <c r="K14" s="46"/>
      <c r="L14" s="46"/>
    </row>
    <row r="15" spans="1:12" ht="27" customHeight="1">
      <c r="A15" s="74" t="s">
        <v>167</v>
      </c>
      <c r="B15" s="73">
        <v>19450.267596</v>
      </c>
      <c r="C15" s="34">
        <v>19450.267596</v>
      </c>
      <c r="D15" s="54">
        <f t="shared" si="0"/>
        <v>0</v>
      </c>
      <c r="E15" s="71"/>
      <c r="F15" s="46"/>
      <c r="G15" s="46"/>
      <c r="H15" s="46"/>
      <c r="I15" s="46"/>
      <c r="J15" s="46"/>
      <c r="K15" s="46"/>
      <c r="L15" s="46"/>
    </row>
    <row r="16" spans="1:12" ht="27" customHeight="1">
      <c r="A16" s="75" t="s">
        <v>168</v>
      </c>
      <c r="B16" s="73">
        <v>8720.928</v>
      </c>
      <c r="C16" s="34">
        <v>8720.928</v>
      </c>
      <c r="D16" s="54">
        <f t="shared" si="0"/>
        <v>0</v>
      </c>
      <c r="E16" s="71"/>
      <c r="F16" s="46"/>
      <c r="G16" s="46"/>
      <c r="H16" s="46"/>
      <c r="I16" s="46"/>
      <c r="J16" s="46"/>
      <c r="K16" s="46"/>
      <c r="L16" s="46"/>
    </row>
    <row r="17" spans="1:12" ht="27" customHeight="1">
      <c r="A17" s="75" t="s">
        <v>169</v>
      </c>
      <c r="B17" s="73">
        <v>39347.5</v>
      </c>
      <c r="C17" s="34">
        <v>39347.5</v>
      </c>
      <c r="D17" s="54">
        <f t="shared" si="0"/>
        <v>0</v>
      </c>
      <c r="E17" s="71"/>
      <c r="F17" s="46"/>
      <c r="G17" s="46"/>
      <c r="H17" s="46"/>
      <c r="I17" s="46"/>
      <c r="J17" s="46"/>
      <c r="K17" s="46"/>
      <c r="L17" s="46"/>
    </row>
    <row r="18" spans="1:12" ht="27" customHeight="1">
      <c r="A18" s="75" t="s">
        <v>170</v>
      </c>
      <c r="B18" s="73">
        <v>210</v>
      </c>
      <c r="C18" s="34">
        <v>210</v>
      </c>
      <c r="D18" s="54">
        <f t="shared" si="0"/>
        <v>0</v>
      </c>
      <c r="E18" s="71"/>
      <c r="F18" s="46"/>
      <c r="G18" s="46"/>
      <c r="H18" s="46"/>
      <c r="I18" s="46"/>
      <c r="J18" s="46"/>
      <c r="K18" s="46"/>
      <c r="L18" s="46"/>
    </row>
    <row r="19" spans="1:12" ht="27" customHeight="1">
      <c r="A19" s="77" t="s">
        <v>171</v>
      </c>
      <c r="B19" s="73">
        <v>932.8</v>
      </c>
      <c r="C19" s="34">
        <v>932.8</v>
      </c>
      <c r="D19" s="54">
        <f t="shared" si="0"/>
        <v>0</v>
      </c>
      <c r="E19" s="71"/>
      <c r="F19" s="46"/>
      <c r="G19" s="46"/>
      <c r="H19" s="46"/>
      <c r="I19" s="46"/>
      <c r="J19" s="46"/>
      <c r="K19" s="46"/>
      <c r="L19" s="46"/>
    </row>
    <row r="20" spans="1:12" ht="27" customHeight="1">
      <c r="A20" s="72" t="s">
        <v>172</v>
      </c>
      <c r="B20" s="73">
        <v>105.065</v>
      </c>
      <c r="C20" s="81">
        <v>105.065</v>
      </c>
      <c r="D20" s="54">
        <f t="shared" si="0"/>
        <v>0</v>
      </c>
      <c r="E20" s="76"/>
      <c r="F20" s="46"/>
      <c r="G20" s="46"/>
      <c r="H20" s="46"/>
      <c r="I20" s="46"/>
      <c r="J20" s="46"/>
      <c r="K20" s="46"/>
      <c r="L20" s="46"/>
    </row>
    <row r="21" spans="1:5" ht="27" customHeight="1">
      <c r="A21" s="70" t="s">
        <v>174</v>
      </c>
      <c r="B21" s="78">
        <f>SUM(B22:B28)</f>
        <v>24043.025041</v>
      </c>
      <c r="C21" s="79">
        <f>SUM(C22:C28)</f>
        <v>18957.970515999998</v>
      </c>
      <c r="D21" s="54">
        <f t="shared" si="0"/>
        <v>-5085.054525000003</v>
      </c>
      <c r="E21" s="82"/>
    </row>
    <row r="22" spans="1:5" ht="27" customHeight="1">
      <c r="A22" s="72" t="s">
        <v>166</v>
      </c>
      <c r="B22" s="73">
        <f aca="true" t="shared" si="1" ref="B22:B28">B6-B14</f>
        <v>11469.529012</v>
      </c>
      <c r="C22" s="34">
        <f>C6-C14</f>
        <v>11469.529012</v>
      </c>
      <c r="D22" s="54">
        <f t="shared" si="0"/>
        <v>0</v>
      </c>
      <c r="E22" s="82"/>
    </row>
    <row r="23" spans="1:5" ht="27" customHeight="1">
      <c r="A23" s="74" t="s">
        <v>167</v>
      </c>
      <c r="B23" s="73">
        <f t="shared" si="1"/>
        <v>7134.786928999998</v>
      </c>
      <c r="C23" s="34">
        <f aca="true" t="shared" si="2" ref="C23:C28">C7-C15</f>
        <v>2049.7324039999985</v>
      </c>
      <c r="D23" s="54">
        <f t="shared" si="0"/>
        <v>-5085.054525</v>
      </c>
      <c r="E23" s="82"/>
    </row>
    <row r="24" spans="1:5" ht="27" customHeight="1">
      <c r="A24" s="75" t="s">
        <v>168</v>
      </c>
      <c r="B24" s="73">
        <f t="shared" si="1"/>
        <v>1355.7739000000001</v>
      </c>
      <c r="C24" s="81">
        <f t="shared" si="2"/>
        <v>1355.7739000000001</v>
      </c>
      <c r="D24" s="54">
        <f t="shared" si="0"/>
        <v>0</v>
      </c>
      <c r="E24" s="82"/>
    </row>
    <row r="25" spans="1:5" ht="27" customHeight="1">
      <c r="A25" s="75" t="s">
        <v>169</v>
      </c>
      <c r="B25" s="73">
        <f t="shared" si="1"/>
        <v>0</v>
      </c>
      <c r="C25" s="81">
        <f t="shared" si="2"/>
        <v>0</v>
      </c>
      <c r="D25" s="54">
        <f t="shared" si="0"/>
        <v>0</v>
      </c>
      <c r="E25" s="82"/>
    </row>
    <row r="26" spans="1:5" ht="27" customHeight="1">
      <c r="A26" s="75" t="s">
        <v>170</v>
      </c>
      <c r="B26" s="73">
        <f t="shared" si="1"/>
        <v>10</v>
      </c>
      <c r="C26" s="81">
        <f t="shared" si="2"/>
        <v>10</v>
      </c>
      <c r="D26" s="54">
        <f t="shared" si="0"/>
        <v>0</v>
      </c>
      <c r="E26" s="82"/>
    </row>
    <row r="27" spans="1:5" ht="27" customHeight="1">
      <c r="A27" s="77" t="s">
        <v>171</v>
      </c>
      <c r="B27" s="73">
        <f t="shared" si="1"/>
        <v>3267.2</v>
      </c>
      <c r="C27" s="81">
        <f t="shared" si="2"/>
        <v>3267.2</v>
      </c>
      <c r="D27" s="54">
        <f t="shared" si="0"/>
        <v>0</v>
      </c>
      <c r="E27" s="82"/>
    </row>
    <row r="28" spans="1:5" ht="27" customHeight="1">
      <c r="A28" s="72" t="s">
        <v>172</v>
      </c>
      <c r="B28" s="73">
        <f t="shared" si="1"/>
        <v>805.7352000000001</v>
      </c>
      <c r="C28" s="81">
        <f t="shared" si="2"/>
        <v>805.7352000000001</v>
      </c>
      <c r="D28" s="54">
        <f t="shared" si="0"/>
        <v>0</v>
      </c>
      <c r="E28" s="82"/>
    </row>
    <row r="29" spans="1:5" ht="27" customHeight="1">
      <c r="A29" s="70" t="s">
        <v>63</v>
      </c>
      <c r="B29" s="54">
        <f>SUM(B30:B36)</f>
        <v>174575.45999999996</v>
      </c>
      <c r="C29" s="83">
        <f>SUM(C30:C36)</f>
        <v>174575.45999999996</v>
      </c>
      <c r="D29" s="54">
        <f t="shared" si="0"/>
        <v>0</v>
      </c>
      <c r="E29" s="82"/>
    </row>
    <row r="30" spans="1:5" ht="27" customHeight="1">
      <c r="A30" s="72" t="s">
        <v>166</v>
      </c>
      <c r="B30" s="73">
        <v>166050.55</v>
      </c>
      <c r="C30" s="81">
        <v>166050.55</v>
      </c>
      <c r="D30" s="54">
        <f t="shared" si="0"/>
        <v>0</v>
      </c>
      <c r="E30" s="82"/>
    </row>
    <row r="31" spans="1:5" ht="27" customHeight="1">
      <c r="A31" s="74" t="s">
        <v>167</v>
      </c>
      <c r="B31" s="73">
        <v>4439.71</v>
      </c>
      <c r="C31" s="81">
        <v>4439.71</v>
      </c>
      <c r="D31" s="54">
        <f t="shared" si="0"/>
        <v>0</v>
      </c>
      <c r="E31" s="82"/>
    </row>
    <row r="32" spans="1:5" ht="27" customHeight="1">
      <c r="A32" s="75" t="s">
        <v>168</v>
      </c>
      <c r="B32" s="73">
        <v>10952.37</v>
      </c>
      <c r="C32" s="81">
        <v>10952.37</v>
      </c>
      <c r="D32" s="54">
        <f t="shared" si="0"/>
        <v>0</v>
      </c>
      <c r="E32" s="82"/>
    </row>
    <row r="33" spans="1:5" ht="27" customHeight="1">
      <c r="A33" s="75" t="s">
        <v>169</v>
      </c>
      <c r="B33" s="73">
        <v>0</v>
      </c>
      <c r="C33" s="81">
        <v>0</v>
      </c>
      <c r="D33" s="54">
        <f t="shared" si="0"/>
        <v>0</v>
      </c>
      <c r="E33" s="82"/>
    </row>
    <row r="34" spans="1:5" ht="27" customHeight="1">
      <c r="A34" s="75" t="s">
        <v>170</v>
      </c>
      <c r="B34" s="73">
        <v>-7217.54</v>
      </c>
      <c r="C34" s="81">
        <v>-7217.54</v>
      </c>
      <c r="D34" s="54">
        <f t="shared" si="0"/>
        <v>0</v>
      </c>
      <c r="E34" s="82"/>
    </row>
    <row r="35" spans="1:5" ht="27" customHeight="1">
      <c r="A35" s="77" t="s">
        <v>171</v>
      </c>
      <c r="B35" s="73">
        <v>16.46</v>
      </c>
      <c r="C35" s="81">
        <v>16.46</v>
      </c>
      <c r="D35" s="54">
        <f t="shared" si="0"/>
        <v>0</v>
      </c>
      <c r="E35" s="82"/>
    </row>
    <row r="36" spans="1:5" ht="27" customHeight="1">
      <c r="A36" s="72" t="s">
        <v>172</v>
      </c>
      <c r="B36" s="73">
        <v>333.91</v>
      </c>
      <c r="C36" s="81">
        <v>333.91</v>
      </c>
      <c r="D36" s="54">
        <f t="shared" si="0"/>
        <v>0</v>
      </c>
      <c r="E36" s="82"/>
    </row>
    <row r="37" spans="1:5" ht="27" customHeight="1">
      <c r="A37" s="70" t="s">
        <v>175</v>
      </c>
      <c r="B37" s="78">
        <v>198618.48504099998</v>
      </c>
      <c r="C37" s="79">
        <v>198618.48504099998</v>
      </c>
      <c r="D37" s="54">
        <f t="shared" si="0"/>
        <v>0</v>
      </c>
      <c r="E37" s="82"/>
    </row>
    <row r="38" spans="1:5" ht="27" customHeight="1">
      <c r="A38" s="72" t="s">
        <v>166</v>
      </c>
      <c r="B38" s="73">
        <f aca="true" t="shared" si="3" ref="B38:B44">B22+B30</f>
        <v>177520.079012</v>
      </c>
      <c r="C38" s="81">
        <f aca="true" t="shared" si="4" ref="C38:C44">C22+C30</f>
        <v>177520.079012</v>
      </c>
      <c r="D38" s="54">
        <f t="shared" si="0"/>
        <v>0</v>
      </c>
      <c r="E38" s="82"/>
    </row>
    <row r="39" spans="1:5" ht="27" customHeight="1">
      <c r="A39" s="74" t="s">
        <v>167</v>
      </c>
      <c r="B39" s="73">
        <f t="shared" si="3"/>
        <v>11574.496928999997</v>
      </c>
      <c r="C39" s="81">
        <f t="shared" si="4"/>
        <v>6489.4424039999985</v>
      </c>
      <c r="D39" s="54">
        <f t="shared" si="0"/>
        <v>-5085.054524999999</v>
      </c>
      <c r="E39" s="82"/>
    </row>
    <row r="40" spans="1:5" ht="27" customHeight="1">
      <c r="A40" s="75" t="s">
        <v>168</v>
      </c>
      <c r="B40" s="73">
        <f t="shared" si="3"/>
        <v>12308.143900000001</v>
      </c>
      <c r="C40" s="81">
        <f t="shared" si="4"/>
        <v>12308.143900000001</v>
      </c>
      <c r="D40" s="54">
        <f t="shared" si="0"/>
        <v>0</v>
      </c>
      <c r="E40" s="82"/>
    </row>
    <row r="41" spans="1:5" ht="27" customHeight="1">
      <c r="A41" s="75" t="s">
        <v>169</v>
      </c>
      <c r="B41" s="73">
        <f t="shared" si="3"/>
        <v>0</v>
      </c>
      <c r="C41" s="81">
        <f t="shared" si="4"/>
        <v>0</v>
      </c>
      <c r="D41" s="54">
        <f t="shared" si="0"/>
        <v>0</v>
      </c>
      <c r="E41" s="82"/>
    </row>
    <row r="42" spans="1:5" ht="27" customHeight="1">
      <c r="A42" s="75" t="s">
        <v>170</v>
      </c>
      <c r="B42" s="73">
        <f t="shared" si="3"/>
        <v>-7207.54</v>
      </c>
      <c r="C42" s="81">
        <f t="shared" si="4"/>
        <v>-7207.54</v>
      </c>
      <c r="D42" s="54">
        <f t="shared" si="0"/>
        <v>0</v>
      </c>
      <c r="E42" s="82"/>
    </row>
    <row r="43" spans="1:5" ht="27" customHeight="1">
      <c r="A43" s="77" t="s">
        <v>171</v>
      </c>
      <c r="B43" s="73">
        <f t="shared" si="3"/>
        <v>3283.66</v>
      </c>
      <c r="C43" s="81">
        <f t="shared" si="4"/>
        <v>3283.66</v>
      </c>
      <c r="D43" s="54">
        <f t="shared" si="0"/>
        <v>0</v>
      </c>
      <c r="E43" s="82"/>
    </row>
    <row r="44" spans="1:5" ht="27" customHeight="1">
      <c r="A44" s="72" t="s">
        <v>172</v>
      </c>
      <c r="B44" s="73">
        <f t="shared" si="3"/>
        <v>1139.6452000000002</v>
      </c>
      <c r="C44" s="73">
        <f t="shared" si="4"/>
        <v>1139.6452000000002</v>
      </c>
      <c r="D44" s="54">
        <f t="shared" si="0"/>
        <v>0</v>
      </c>
      <c r="E44" s="82"/>
    </row>
    <row r="45" ht="35.25" customHeight="1"/>
    <row r="46" ht="35.25" customHeight="1"/>
    <row r="47" ht="35.25" customHeight="1"/>
    <row r="48" ht="35.25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</sheetData>
  <sheetProtection/>
  <mergeCells count="3">
    <mergeCell ref="A1:E1"/>
    <mergeCell ref="D2:E2"/>
    <mergeCell ref="A3:A4"/>
  </mergeCells>
  <printOptions/>
  <pageMargins left="0.7513888888888889" right="0.7513888888888889" top="0.9798611111111111" bottom="0.9798611111111111" header="0.5118055555555555" footer="0.5118055555555555"/>
  <pageSetup firstPageNumber="8" useFirstPageNumber="1" horizontalDpi="600" verticalDpi="600" orientation="portrait" paperSize="9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pane ySplit="5" topLeftCell="A6" activePane="bottomLeft" state="frozen"/>
      <selection pane="bottomLeft" activeCell="B9" sqref="B9"/>
    </sheetView>
  </sheetViews>
  <sheetFormatPr defaultColWidth="9.00390625" defaultRowHeight="14.25"/>
  <cols>
    <col min="1" max="1" width="35.00390625" style="47" customWidth="1"/>
    <col min="2" max="4" width="12.625" style="48" customWidth="1"/>
    <col min="5" max="5" width="10.00390625" style="48" customWidth="1"/>
  </cols>
  <sheetData>
    <row r="1" ht="16.5" customHeight="1">
      <c r="E1" s="49"/>
    </row>
    <row r="2" spans="1:5" ht="36.75" customHeight="1">
      <c r="A2" s="50" t="s">
        <v>176</v>
      </c>
      <c r="B2" s="50"/>
      <c r="C2" s="50"/>
      <c r="D2" s="50"/>
      <c r="E2" s="50"/>
    </row>
    <row r="3" spans="1:5" ht="28.5" customHeight="1">
      <c r="A3" s="51"/>
      <c r="B3" s="52"/>
      <c r="C3" s="52"/>
      <c r="D3" s="52"/>
      <c r="E3" s="49" t="s">
        <v>16</v>
      </c>
    </row>
    <row r="4" spans="1:5" s="46" customFormat="1" ht="46.5" customHeight="1">
      <c r="A4" s="53" t="s">
        <v>177</v>
      </c>
      <c r="B4" s="31" t="s">
        <v>21</v>
      </c>
      <c r="C4" s="31" t="s">
        <v>22</v>
      </c>
      <c r="D4" s="31" t="s">
        <v>23</v>
      </c>
      <c r="E4" s="54" t="s">
        <v>157</v>
      </c>
    </row>
    <row r="5" spans="1:5" s="46" customFormat="1" ht="30" customHeight="1">
      <c r="A5" s="55"/>
      <c r="B5" s="29">
        <v>1</v>
      </c>
      <c r="C5" s="29">
        <v>2</v>
      </c>
      <c r="D5" s="29">
        <v>3</v>
      </c>
      <c r="E5" s="29">
        <v>4</v>
      </c>
    </row>
    <row r="6" spans="1:5" s="46" customFormat="1" ht="48.75" customHeight="1">
      <c r="A6" s="56" t="s">
        <v>178</v>
      </c>
      <c r="B6" s="54">
        <f>SUM(B7:B7)</f>
        <v>132000</v>
      </c>
      <c r="C6" s="54">
        <f>SUM(C7:C7)</f>
        <v>132000</v>
      </c>
      <c r="D6" s="57">
        <f aca="true" t="shared" si="0" ref="D6:D16">C6-B6</f>
        <v>0</v>
      </c>
      <c r="E6" s="54"/>
    </row>
    <row r="7" spans="1:5" s="46" customFormat="1" ht="48.75" customHeight="1">
      <c r="A7" s="33" t="s">
        <v>179</v>
      </c>
      <c r="B7" s="58">
        <v>132000</v>
      </c>
      <c r="C7" s="58">
        <v>132000</v>
      </c>
      <c r="D7" s="58"/>
      <c r="E7" s="58"/>
    </row>
    <row r="8" spans="1:5" s="46" customFormat="1" ht="45" customHeight="1">
      <c r="A8" s="56" t="s">
        <v>180</v>
      </c>
      <c r="B8" s="59">
        <f>SUM(B9:B15)</f>
        <v>132000</v>
      </c>
      <c r="C8" s="59">
        <f>SUM(C9:C15)</f>
        <v>132000</v>
      </c>
      <c r="D8" s="59">
        <f t="shared" si="0"/>
        <v>0</v>
      </c>
      <c r="E8" s="59"/>
    </row>
    <row r="9" spans="1:5" s="46" customFormat="1" ht="45" customHeight="1">
      <c r="A9" s="33" t="s">
        <v>181</v>
      </c>
      <c r="B9" s="58">
        <v>0</v>
      </c>
      <c r="C9" s="58">
        <v>10000</v>
      </c>
      <c r="D9" s="58">
        <f t="shared" si="0"/>
        <v>10000</v>
      </c>
      <c r="E9" s="60"/>
    </row>
    <row r="10" spans="1:5" s="46" customFormat="1" ht="45" customHeight="1">
      <c r="A10" s="33" t="s">
        <v>182</v>
      </c>
      <c r="B10" s="58">
        <v>110000</v>
      </c>
      <c r="C10" s="58">
        <v>110000</v>
      </c>
      <c r="D10" s="58">
        <f t="shared" si="0"/>
        <v>0</v>
      </c>
      <c r="E10" s="60"/>
    </row>
    <row r="11" spans="1:5" s="46" customFormat="1" ht="45" customHeight="1">
      <c r="A11" s="33" t="s">
        <v>183</v>
      </c>
      <c r="B11" s="58">
        <v>10000</v>
      </c>
      <c r="C11" s="58">
        <v>0</v>
      </c>
      <c r="D11" s="58">
        <f t="shared" si="0"/>
        <v>-10000</v>
      </c>
      <c r="E11" s="60"/>
    </row>
    <row r="12" spans="1:5" s="46" customFormat="1" ht="45" customHeight="1">
      <c r="A12" s="33" t="s">
        <v>184</v>
      </c>
      <c r="B12" s="58">
        <v>10000</v>
      </c>
      <c r="C12" s="58">
        <v>10000</v>
      </c>
      <c r="D12" s="58">
        <f t="shared" si="0"/>
        <v>0</v>
      </c>
      <c r="E12" s="60"/>
    </row>
    <row r="13" spans="1:5" s="46" customFormat="1" ht="45" customHeight="1">
      <c r="A13" s="33" t="s">
        <v>185</v>
      </c>
      <c r="B13" s="58">
        <v>1000</v>
      </c>
      <c r="C13" s="58">
        <v>700</v>
      </c>
      <c r="D13" s="58">
        <f t="shared" si="0"/>
        <v>-300</v>
      </c>
      <c r="E13" s="60"/>
    </row>
    <row r="14" spans="1:5" s="46" customFormat="1" ht="45" customHeight="1">
      <c r="A14" s="33" t="s">
        <v>186</v>
      </c>
      <c r="B14" s="58">
        <v>0</v>
      </c>
      <c r="C14" s="58">
        <v>1300</v>
      </c>
      <c r="D14" s="58">
        <f t="shared" si="0"/>
        <v>1300</v>
      </c>
      <c r="E14" s="60"/>
    </row>
    <row r="15" spans="1:5" s="46" customFormat="1" ht="45" customHeight="1">
      <c r="A15" s="33" t="s">
        <v>187</v>
      </c>
      <c r="B15" s="58">
        <v>1000</v>
      </c>
      <c r="C15" s="58">
        <v>0</v>
      </c>
      <c r="D15" s="58">
        <f t="shared" si="0"/>
        <v>-1000</v>
      </c>
      <c r="E15" s="60"/>
    </row>
    <row r="16" spans="1:5" s="46" customFormat="1" ht="45" customHeight="1">
      <c r="A16" s="61" t="s">
        <v>188</v>
      </c>
      <c r="B16" s="62">
        <f>B6-B8</f>
        <v>0</v>
      </c>
      <c r="C16" s="62">
        <f>C6-C8</f>
        <v>0</v>
      </c>
      <c r="D16" s="62">
        <f t="shared" si="0"/>
        <v>0</v>
      </c>
      <c r="E16" s="26"/>
    </row>
  </sheetData>
  <sheetProtection/>
  <mergeCells count="2">
    <mergeCell ref="A2:E2"/>
    <mergeCell ref="A4:A5"/>
  </mergeCells>
  <printOptions/>
  <pageMargins left="0.71" right="0.39" top="0.9" bottom="1.14" header="0.5" footer="0.67"/>
  <pageSetup firstPageNumber="9" useFirstPageNumber="1" horizontalDpi="600" verticalDpi="600" orientation="portrait" paperSize="9"/>
  <headerFooter scaleWithDoc="0" alignWithMargins="0">
    <oddFooter>&amp;C10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pane ySplit="4" topLeftCell="A8" activePane="bottomLeft" state="frozen"/>
      <selection pane="bottomLeft" activeCell="A1" sqref="A1:E1"/>
    </sheetView>
  </sheetViews>
  <sheetFormatPr defaultColWidth="8.625" defaultRowHeight="14.25"/>
  <cols>
    <col min="1" max="1" width="31.875" style="18" customWidth="1"/>
    <col min="2" max="4" width="11.50390625" style="19" customWidth="1"/>
    <col min="5" max="5" width="14.50390625" style="20" customWidth="1"/>
    <col min="6" max="6" width="9.00390625" style="19" hidden="1" customWidth="1"/>
    <col min="7" max="32" width="9.00390625" style="19" bestFit="1" customWidth="1"/>
    <col min="33" max="16384" width="8.625" style="19" customWidth="1"/>
  </cols>
  <sheetData>
    <row r="1" spans="1:5" ht="33.75" customHeight="1">
      <c r="A1" s="21" t="s">
        <v>189</v>
      </c>
      <c r="B1" s="21"/>
      <c r="C1" s="21"/>
      <c r="D1" s="21"/>
      <c r="E1" s="21"/>
    </row>
    <row r="2" spans="1:5" ht="15.75" customHeight="1">
      <c r="A2" s="22"/>
      <c r="B2" s="23"/>
      <c r="C2" s="23"/>
      <c r="D2" s="23"/>
      <c r="E2" s="24" t="s">
        <v>16</v>
      </c>
    </row>
    <row r="3" spans="1:6" s="16" customFormat="1" ht="33" customHeight="1">
      <c r="A3" s="25" t="s">
        <v>190</v>
      </c>
      <c r="B3" s="26" t="s">
        <v>21</v>
      </c>
      <c r="C3" s="26" t="s">
        <v>22</v>
      </c>
      <c r="D3" s="26" t="s">
        <v>191</v>
      </c>
      <c r="E3" s="6" t="s">
        <v>35</v>
      </c>
      <c r="F3" s="27"/>
    </row>
    <row r="4" spans="1:5" s="16" customFormat="1" ht="15.75" customHeight="1">
      <c r="A4" s="28"/>
      <c r="B4" s="29">
        <v>1</v>
      </c>
      <c r="C4" s="29">
        <v>2</v>
      </c>
      <c r="D4" s="29">
        <v>3</v>
      </c>
      <c r="E4" s="29">
        <v>4</v>
      </c>
    </row>
    <row r="5" spans="1:6" s="16" customFormat="1" ht="34.5" customHeight="1">
      <c r="A5" s="30" t="s">
        <v>192</v>
      </c>
      <c r="B5" s="31">
        <f>SUM(B6:B18)</f>
        <v>24474.6</v>
      </c>
      <c r="C5" s="31">
        <f>SUM(C6:C18)</f>
        <v>27974.6</v>
      </c>
      <c r="D5" s="31">
        <f>C5-B5</f>
        <v>3500</v>
      </c>
      <c r="E5" s="32"/>
      <c r="F5" s="17" t="s">
        <v>193</v>
      </c>
    </row>
    <row r="6" spans="1:5" s="17" customFormat="1" ht="34.5" customHeight="1">
      <c r="A6" s="33" t="s">
        <v>194</v>
      </c>
      <c r="B6" s="34">
        <v>24</v>
      </c>
      <c r="C6" s="34">
        <v>24</v>
      </c>
      <c r="D6" s="29">
        <f aca="true" t="shared" si="0" ref="D6:D18">C6-B6</f>
        <v>0</v>
      </c>
      <c r="E6" s="35" t="s">
        <v>195</v>
      </c>
    </row>
    <row r="7" spans="1:5" s="17" customFormat="1" ht="34.5" customHeight="1">
      <c r="A7" s="33" t="s">
        <v>196</v>
      </c>
      <c r="B7" s="34">
        <v>1800</v>
      </c>
      <c r="C7" s="34">
        <v>1800</v>
      </c>
      <c r="D7" s="29">
        <f t="shared" si="0"/>
        <v>0</v>
      </c>
      <c r="E7" s="35" t="s">
        <v>197</v>
      </c>
    </row>
    <row r="8" spans="1:5" s="17" customFormat="1" ht="34.5" customHeight="1">
      <c r="A8" s="33" t="s">
        <v>198</v>
      </c>
      <c r="B8" s="34">
        <v>1870</v>
      </c>
      <c r="C8" s="34">
        <v>1870</v>
      </c>
      <c r="D8" s="29">
        <f t="shared" si="0"/>
        <v>0</v>
      </c>
      <c r="E8" s="36"/>
    </row>
    <row r="9" spans="1:5" s="17" customFormat="1" ht="34.5" customHeight="1">
      <c r="A9" s="33" t="s">
        <v>199</v>
      </c>
      <c r="B9" s="34">
        <v>8500</v>
      </c>
      <c r="C9" s="34">
        <v>12000</v>
      </c>
      <c r="D9" s="29">
        <f t="shared" si="0"/>
        <v>3500</v>
      </c>
      <c r="E9" s="37"/>
    </row>
    <row r="10" spans="1:6" s="17" customFormat="1" ht="34.5" customHeight="1">
      <c r="A10" s="33" t="s">
        <v>200</v>
      </c>
      <c r="B10" s="34">
        <v>1000</v>
      </c>
      <c r="C10" s="34">
        <v>1000</v>
      </c>
      <c r="D10" s="29">
        <f t="shared" si="0"/>
        <v>0</v>
      </c>
      <c r="E10" s="35"/>
      <c r="F10" s="19"/>
    </row>
    <row r="11" spans="1:6" s="17" customFormat="1" ht="34.5" customHeight="1">
      <c r="A11" s="33" t="s">
        <v>201</v>
      </c>
      <c r="B11" s="34">
        <v>64</v>
      </c>
      <c r="C11" s="34">
        <v>64</v>
      </c>
      <c r="D11" s="29">
        <f t="shared" si="0"/>
        <v>0</v>
      </c>
      <c r="E11" s="35" t="s">
        <v>202</v>
      </c>
      <c r="F11" s="19"/>
    </row>
    <row r="12" spans="1:6" s="17" customFormat="1" ht="34.5" customHeight="1">
      <c r="A12" s="33" t="s">
        <v>203</v>
      </c>
      <c r="B12" s="34">
        <v>96.6</v>
      </c>
      <c r="C12" s="34">
        <v>96.6</v>
      </c>
      <c r="D12" s="29">
        <f t="shared" si="0"/>
        <v>0</v>
      </c>
      <c r="E12" s="35"/>
      <c r="F12" s="19"/>
    </row>
    <row r="13" spans="1:6" s="17" customFormat="1" ht="34.5" customHeight="1">
      <c r="A13" s="33" t="s">
        <v>204</v>
      </c>
      <c r="B13" s="34">
        <v>500</v>
      </c>
      <c r="C13" s="34">
        <v>500</v>
      </c>
      <c r="D13" s="29">
        <f t="shared" si="0"/>
        <v>0</v>
      </c>
      <c r="E13" s="35"/>
      <c r="F13" s="19"/>
    </row>
    <row r="14" spans="1:6" s="17" customFormat="1" ht="34.5" customHeight="1">
      <c r="A14" s="33" t="s">
        <v>205</v>
      </c>
      <c r="B14" s="34"/>
      <c r="C14" s="34"/>
      <c r="D14" s="29">
        <f t="shared" si="0"/>
        <v>0</v>
      </c>
      <c r="E14" s="35"/>
      <c r="F14" s="19"/>
    </row>
    <row r="15" spans="1:6" s="17" customFormat="1" ht="34.5" customHeight="1">
      <c r="A15" s="33" t="s">
        <v>206</v>
      </c>
      <c r="B15" s="34">
        <v>1520</v>
      </c>
      <c r="C15" s="34">
        <v>1520</v>
      </c>
      <c r="D15" s="29">
        <f t="shared" si="0"/>
        <v>0</v>
      </c>
      <c r="E15" s="35"/>
      <c r="F15" s="19"/>
    </row>
    <row r="16" spans="1:6" s="16" customFormat="1" ht="34.5" customHeight="1">
      <c r="A16" s="33" t="s">
        <v>207</v>
      </c>
      <c r="B16" s="34">
        <v>1600</v>
      </c>
      <c r="C16" s="34">
        <v>1600</v>
      </c>
      <c r="D16" s="29">
        <f t="shared" si="0"/>
        <v>0</v>
      </c>
      <c r="E16" s="35"/>
      <c r="F16" s="19"/>
    </row>
    <row r="17" spans="1:6" s="16" customFormat="1" ht="34.5" customHeight="1">
      <c r="A17" s="33" t="s">
        <v>208</v>
      </c>
      <c r="B17" s="34">
        <v>7500</v>
      </c>
      <c r="C17" s="34">
        <v>7500</v>
      </c>
      <c r="D17" s="29">
        <f t="shared" si="0"/>
        <v>0</v>
      </c>
      <c r="E17" s="35" t="s">
        <v>209</v>
      </c>
      <c r="F17" s="19"/>
    </row>
    <row r="18" spans="1:6" s="17" customFormat="1" ht="34.5" customHeight="1">
      <c r="A18" s="33" t="s">
        <v>210</v>
      </c>
      <c r="B18" s="34"/>
      <c r="C18" s="34"/>
      <c r="D18" s="29">
        <f t="shared" si="0"/>
        <v>0</v>
      </c>
      <c r="E18" s="35"/>
      <c r="F18" s="17" t="s">
        <v>211</v>
      </c>
    </row>
    <row r="19" spans="1:6" s="17" customFormat="1" ht="34.5" customHeight="1">
      <c r="A19" s="38" t="s">
        <v>212</v>
      </c>
      <c r="B19" s="39">
        <f>SUM(B20:B36)</f>
        <v>19899.56</v>
      </c>
      <c r="C19" s="39">
        <f>SUM(C20:C36)</f>
        <v>19899.56</v>
      </c>
      <c r="D19" s="39">
        <f aca="true" t="shared" si="1" ref="D19:D36">C19-B19</f>
        <v>0</v>
      </c>
      <c r="E19" s="32"/>
      <c r="F19" s="19" t="s">
        <v>211</v>
      </c>
    </row>
    <row r="20" spans="1:6" s="17" customFormat="1" ht="42" customHeight="1">
      <c r="A20" s="40" t="s">
        <v>213</v>
      </c>
      <c r="B20" s="41">
        <v>12158.75</v>
      </c>
      <c r="C20" s="41">
        <v>12158.75</v>
      </c>
      <c r="D20" s="29">
        <f t="shared" si="1"/>
        <v>0</v>
      </c>
      <c r="E20" s="35" t="s">
        <v>214</v>
      </c>
      <c r="F20" s="19" t="s">
        <v>215</v>
      </c>
    </row>
    <row r="21" spans="1:6" s="17" customFormat="1" ht="34.5" customHeight="1">
      <c r="A21" s="33" t="s">
        <v>216</v>
      </c>
      <c r="B21" s="41">
        <v>1475.41</v>
      </c>
      <c r="C21" s="41">
        <v>1475.41</v>
      </c>
      <c r="D21" s="29">
        <f t="shared" si="1"/>
        <v>0</v>
      </c>
      <c r="E21" s="35" t="s">
        <v>217</v>
      </c>
      <c r="F21" s="19" t="s">
        <v>215</v>
      </c>
    </row>
    <row r="22" spans="1:6" s="17" customFormat="1" ht="34.5" customHeight="1">
      <c r="A22" s="33" t="s">
        <v>218</v>
      </c>
      <c r="B22" s="41">
        <v>1100</v>
      </c>
      <c r="C22" s="41">
        <v>1100</v>
      </c>
      <c r="D22" s="29">
        <f t="shared" si="1"/>
        <v>0</v>
      </c>
      <c r="E22" s="35"/>
      <c r="F22" s="19"/>
    </row>
    <row r="23" spans="1:6" s="17" customFormat="1" ht="34.5" customHeight="1">
      <c r="A23" s="33" t="s">
        <v>219</v>
      </c>
      <c r="B23" s="41">
        <v>2074</v>
      </c>
      <c r="C23" s="41">
        <v>2074</v>
      </c>
      <c r="D23" s="29">
        <f t="shared" si="1"/>
        <v>0</v>
      </c>
      <c r="E23" s="35"/>
      <c r="F23" s="19" t="s">
        <v>215</v>
      </c>
    </row>
    <row r="24" spans="1:6" s="17" customFormat="1" ht="34.5" customHeight="1">
      <c r="A24" s="33" t="s">
        <v>220</v>
      </c>
      <c r="B24" s="41">
        <v>350</v>
      </c>
      <c r="C24" s="41">
        <v>350</v>
      </c>
      <c r="D24" s="29">
        <f t="shared" si="1"/>
        <v>0</v>
      </c>
      <c r="E24" s="35"/>
      <c r="F24" s="19" t="s">
        <v>215</v>
      </c>
    </row>
    <row r="25" spans="1:6" s="17" customFormat="1" ht="34.5" customHeight="1">
      <c r="A25" s="33" t="s">
        <v>221</v>
      </c>
      <c r="B25" s="41">
        <v>120.4</v>
      </c>
      <c r="C25" s="41">
        <v>120.4</v>
      </c>
      <c r="D25" s="29">
        <f t="shared" si="1"/>
        <v>0</v>
      </c>
      <c r="E25" s="42" t="s">
        <v>222</v>
      </c>
      <c r="F25" s="19" t="s">
        <v>215</v>
      </c>
    </row>
    <row r="26" spans="1:6" s="17" customFormat="1" ht="34.5" customHeight="1">
      <c r="A26" s="33" t="s">
        <v>223</v>
      </c>
      <c r="B26" s="41">
        <v>698.5</v>
      </c>
      <c r="C26" s="41">
        <v>698.5</v>
      </c>
      <c r="D26" s="29">
        <f t="shared" si="1"/>
        <v>0</v>
      </c>
      <c r="E26" s="42" t="s">
        <v>222</v>
      </c>
      <c r="F26" s="19" t="s">
        <v>215</v>
      </c>
    </row>
    <row r="27" spans="1:6" s="17" customFormat="1" ht="34.5" customHeight="1">
      <c r="A27" s="33" t="s">
        <v>224</v>
      </c>
      <c r="B27" s="41">
        <v>27.56</v>
      </c>
      <c r="C27" s="41">
        <v>27.56</v>
      </c>
      <c r="D27" s="29">
        <f t="shared" si="1"/>
        <v>0</v>
      </c>
      <c r="E27" s="35"/>
      <c r="F27" s="19" t="s">
        <v>215</v>
      </c>
    </row>
    <row r="28" spans="1:6" s="17" customFormat="1" ht="34.5" customHeight="1">
      <c r="A28" s="33" t="s">
        <v>225</v>
      </c>
      <c r="B28" s="41"/>
      <c r="C28" s="41"/>
      <c r="D28" s="29">
        <f t="shared" si="1"/>
        <v>0</v>
      </c>
      <c r="E28" s="35"/>
      <c r="F28" s="19" t="s">
        <v>215</v>
      </c>
    </row>
    <row r="29" spans="1:6" s="17" customFormat="1" ht="34.5" customHeight="1">
      <c r="A29" s="33" t="s">
        <v>226</v>
      </c>
      <c r="B29" s="41"/>
      <c r="C29" s="41"/>
      <c r="D29" s="29">
        <f t="shared" si="1"/>
        <v>0</v>
      </c>
      <c r="E29" s="35"/>
      <c r="F29" s="19" t="s">
        <v>215</v>
      </c>
    </row>
    <row r="30" spans="1:6" s="17" customFormat="1" ht="34.5" customHeight="1">
      <c r="A30" s="33" t="s">
        <v>227</v>
      </c>
      <c r="B30" s="41">
        <v>11</v>
      </c>
      <c r="C30" s="41">
        <v>11</v>
      </c>
      <c r="D30" s="29">
        <f t="shared" si="1"/>
        <v>0</v>
      </c>
      <c r="E30" s="35"/>
      <c r="F30" s="19" t="s">
        <v>215</v>
      </c>
    </row>
    <row r="31" spans="1:6" s="17" customFormat="1" ht="42" customHeight="1">
      <c r="A31" s="40" t="s">
        <v>228</v>
      </c>
      <c r="B31" s="41">
        <v>302.57</v>
      </c>
      <c r="C31" s="41">
        <v>302.57</v>
      </c>
      <c r="D31" s="29">
        <f t="shared" si="1"/>
        <v>0</v>
      </c>
      <c r="E31" s="35"/>
      <c r="F31" s="19" t="s">
        <v>215</v>
      </c>
    </row>
    <row r="32" spans="1:6" s="17" customFormat="1" ht="34.5" customHeight="1">
      <c r="A32" s="33" t="s">
        <v>229</v>
      </c>
      <c r="B32" s="41">
        <v>200.46</v>
      </c>
      <c r="C32" s="41">
        <v>200.46</v>
      </c>
      <c r="D32" s="29">
        <f t="shared" si="1"/>
        <v>0</v>
      </c>
      <c r="E32" s="35"/>
      <c r="F32" s="19" t="s">
        <v>211</v>
      </c>
    </row>
    <row r="33" spans="1:6" s="17" customFormat="1" ht="34.5" customHeight="1">
      <c r="A33" s="33" t="s">
        <v>230</v>
      </c>
      <c r="B33" s="41">
        <v>240.8</v>
      </c>
      <c r="C33" s="41">
        <v>240.8</v>
      </c>
      <c r="D33" s="29">
        <f t="shared" si="1"/>
        <v>0</v>
      </c>
      <c r="E33" s="35"/>
      <c r="F33" s="19" t="s">
        <v>231</v>
      </c>
    </row>
    <row r="34" spans="1:6" s="17" customFormat="1" ht="34.5" customHeight="1">
      <c r="A34" s="33" t="s">
        <v>232</v>
      </c>
      <c r="B34" s="41">
        <v>85.11</v>
      </c>
      <c r="C34" s="41">
        <v>85.11</v>
      </c>
      <c r="D34" s="29">
        <f t="shared" si="1"/>
        <v>0</v>
      </c>
      <c r="E34" s="35"/>
      <c r="F34" s="19"/>
    </row>
    <row r="35" spans="1:6" s="17" customFormat="1" ht="34.5" customHeight="1">
      <c r="A35" s="33" t="s">
        <v>233</v>
      </c>
      <c r="B35" s="41">
        <v>400</v>
      </c>
      <c r="C35" s="41">
        <v>400</v>
      </c>
      <c r="D35" s="29">
        <f t="shared" si="1"/>
        <v>0</v>
      </c>
      <c r="E35" s="35"/>
      <c r="F35" s="19"/>
    </row>
    <row r="36" spans="1:6" s="17" customFormat="1" ht="42" customHeight="1">
      <c r="A36" s="40" t="s">
        <v>234</v>
      </c>
      <c r="B36" s="41">
        <v>655</v>
      </c>
      <c r="C36" s="41">
        <v>655</v>
      </c>
      <c r="D36" s="29">
        <f t="shared" si="1"/>
        <v>0</v>
      </c>
      <c r="E36" s="35"/>
      <c r="F36" s="19" t="s">
        <v>231</v>
      </c>
    </row>
    <row r="37" spans="1:6" s="17" customFormat="1" ht="34.5" customHeight="1">
      <c r="A37" s="39" t="s">
        <v>30</v>
      </c>
      <c r="B37" s="43">
        <f>B19+B5</f>
        <v>44374.16</v>
      </c>
      <c r="C37" s="43">
        <f>C19+C5</f>
        <v>47874.16</v>
      </c>
      <c r="D37" s="43">
        <f>D19+D5</f>
        <v>3500</v>
      </c>
      <c r="E37" s="35"/>
      <c r="F37" s="19" t="s">
        <v>215</v>
      </c>
    </row>
    <row r="38" spans="1:5" s="17" customFormat="1" ht="18.75" customHeight="1">
      <c r="A38" s="44"/>
      <c r="E38" s="45"/>
    </row>
  </sheetData>
  <sheetProtection/>
  <autoFilter ref="A4:G38"/>
  <mergeCells count="2">
    <mergeCell ref="A1:E1"/>
    <mergeCell ref="A3:A4"/>
  </mergeCells>
  <printOptions/>
  <pageMargins left="0.66875" right="0.35" top="0.8694444444444445" bottom="0.7909722222222222" header="0.5118055555555555" footer="0.35"/>
  <pageSetup firstPageNumber="11" useFirstPageNumber="1" horizontalDpi="600" verticalDpi="600" orientation="portrait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你迟到的时光</cp:lastModifiedBy>
  <cp:lastPrinted>2019-05-27T02:46:09Z</cp:lastPrinted>
  <dcterms:created xsi:type="dcterms:W3CDTF">1996-12-17T01:32:42Z</dcterms:created>
  <dcterms:modified xsi:type="dcterms:W3CDTF">2019-10-30T06:46:45Z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  <property fmtid="{D5CDD505-2E9C-101B-9397-08002B2CF9AE}" pid="4" name="KSORubyTemplate">
    <vt:lpwstr>14</vt:lpwstr>
  </property>
</Properties>
</file>