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总表" sheetId="2" r:id="rId2"/>
    <sheet name="一般预算财力" sheetId="3" r:id="rId3"/>
    <sheet name="一般支出" sheetId="4" r:id="rId4"/>
    <sheet name="基金总表" sheetId="5" r:id="rId5"/>
    <sheet name="国有资本" sheetId="6" r:id="rId6"/>
    <sheet name="社会保险" sheetId="7" r:id="rId7"/>
    <sheet name="专户" sheetId="8" r:id="rId8"/>
    <sheet name="社保" sheetId="9" r:id="rId9"/>
    <sheet name="专项资金" sheetId="10" r:id="rId10"/>
  </sheets>
  <definedNames>
    <definedName name="_xlnm.Print_Area" localSheetId="4">'基金总表'!$A$1:$E$30</definedName>
    <definedName name="_xlnm.Print_Area" localSheetId="8">'社保'!$A$1:$E$41</definedName>
    <definedName name="_xlnm.Print_Area" localSheetId="3">'一般支出'!$A$1:$F$76</definedName>
    <definedName name="_xlnm.Print_Area" localSheetId="7">'专户'!$A$1:$E$14</definedName>
    <definedName name="_xlnm.Print_Titles" localSheetId="8">'社保'!$1:$5</definedName>
    <definedName name="_xlnm.Print_Titles" localSheetId="6">'社会保险'!$1:$5</definedName>
    <definedName name="_xlnm.Print_Titles" localSheetId="3">'一般支出'!$1:$5</definedName>
    <definedName name="_xlnm.Print_Titles" localSheetId="9">'专项资金'!$2:$4</definedName>
  </definedNames>
  <calcPr fullCalcOnLoad="1"/>
</workbook>
</file>

<file path=xl/sharedStrings.xml><?xml version="1.0" encoding="utf-8"?>
<sst xmlns="http://schemas.openxmlformats.org/spreadsheetml/2006/main" count="658" uniqueCount="553">
  <si>
    <t>内  容</t>
  </si>
  <si>
    <t>页码</t>
  </si>
  <si>
    <t>一、2020年财政调整预算总表</t>
  </si>
  <si>
    <t>P1</t>
  </si>
  <si>
    <t>二、2020年地方一般公共预算财力调整表</t>
  </si>
  <si>
    <t>P2</t>
  </si>
  <si>
    <t>三、2020年地方一般公共预算支出调整表</t>
  </si>
  <si>
    <t>P3-P6</t>
  </si>
  <si>
    <t>四、2020年政府性基金收支预算调整表</t>
  </si>
  <si>
    <t>P7</t>
  </si>
  <si>
    <t>五、2020年国有资本经营收支预算调整表</t>
  </si>
  <si>
    <t>P8</t>
  </si>
  <si>
    <t>六、2020年社会保险基金收支预算调整表</t>
  </si>
  <si>
    <t>P9-P10</t>
  </si>
  <si>
    <t>七、2020年财政专户收支预算调整表</t>
  </si>
  <si>
    <t>P11</t>
  </si>
  <si>
    <t>八、2020年社会保障资金支出预算调整表</t>
  </si>
  <si>
    <t>P12-P14</t>
  </si>
  <si>
    <t>九、2020年预备费和预留专项资金支出明细表</t>
  </si>
  <si>
    <t>P15-P23</t>
  </si>
  <si>
    <t>表五</t>
  </si>
  <si>
    <t>表一</t>
  </si>
  <si>
    <t>2020年财政调整预算总表</t>
  </si>
  <si>
    <t>单位：万元</t>
  </si>
  <si>
    <t>项  目</t>
  </si>
  <si>
    <t>可安排财力</t>
  </si>
  <si>
    <t>预算支出</t>
  </si>
  <si>
    <t>本年结余</t>
  </si>
  <si>
    <t>2020年
预算数</t>
  </si>
  <si>
    <t>2020年调整
预算数</t>
  </si>
  <si>
    <t>增减数
(2-1)</t>
  </si>
  <si>
    <t>2020年
调整预算数</t>
  </si>
  <si>
    <t>增减数
(5-4)</t>
  </si>
  <si>
    <t>增减数
(8-7)</t>
  </si>
  <si>
    <t>一、地方一般公共预算</t>
  </si>
  <si>
    <t>二、政府性基金预算</t>
  </si>
  <si>
    <t>三、国有资本经营预算</t>
  </si>
  <si>
    <t>四、财政专户资金</t>
  </si>
  <si>
    <t>合  计</t>
  </si>
  <si>
    <t>另：财政总收入</t>
  </si>
  <si>
    <t>另：基本建设项目</t>
  </si>
  <si>
    <t>表二</t>
  </si>
  <si>
    <t>2020年地方一般公共预算财力调整表</t>
  </si>
  <si>
    <t xml:space="preserve">                      单位：万元</t>
  </si>
  <si>
    <t>项    目</t>
  </si>
  <si>
    <t>备  注</t>
  </si>
  <si>
    <t>一、本年一般预算收入</t>
  </si>
  <si>
    <t xml:space="preserve">    其中：市本级</t>
  </si>
  <si>
    <t xml:space="preserve">      大柳塔</t>
  </si>
  <si>
    <t>二、上级补助收入</t>
  </si>
  <si>
    <t>1、返还性收入</t>
  </si>
  <si>
    <t>两税税收返还</t>
  </si>
  <si>
    <t>所得税基数返还补助</t>
  </si>
  <si>
    <t>成品油价格和税费改革返还收入</t>
  </si>
  <si>
    <t>营改增基数返还</t>
  </si>
  <si>
    <t>2、一般性转移支付收入</t>
  </si>
  <si>
    <t>均衡性转移支付补助</t>
  </si>
  <si>
    <t>县级基本财力保障机制奖补收入</t>
  </si>
  <si>
    <t>结算补助收入</t>
  </si>
  <si>
    <t xml:space="preserve">    资源枯竭型城市转移支付补助收入</t>
  </si>
  <si>
    <t>基层公检法司转移支付</t>
  </si>
  <si>
    <t>城乡义务教育转移支付</t>
  </si>
  <si>
    <t>基本养老金转移支付</t>
  </si>
  <si>
    <t>农村综合改革转移支付</t>
  </si>
  <si>
    <t>产粮油大县奖励资金</t>
  </si>
  <si>
    <t>固定数额补助收入</t>
  </si>
  <si>
    <t>革命老区转移支付收入</t>
  </si>
  <si>
    <t>贫困地区转移支付收入</t>
  </si>
  <si>
    <t>3、专项转移支付补助收入</t>
  </si>
  <si>
    <t>三、下级上解收入</t>
  </si>
  <si>
    <t xml:space="preserve">    其中：体制上解</t>
  </si>
  <si>
    <t xml:space="preserve">          集中财力上解</t>
  </si>
  <si>
    <t>四、上年结余</t>
  </si>
  <si>
    <t>五、调入资金</t>
  </si>
  <si>
    <t xml:space="preserve">        国有资本经营预算调入</t>
  </si>
  <si>
    <t xml:space="preserve">        预算稳定调节基金</t>
  </si>
  <si>
    <t xml:space="preserve">        其他调入</t>
  </si>
  <si>
    <t xml:space="preserve">        政府性基金调入</t>
  </si>
  <si>
    <t>六、债务收入</t>
  </si>
  <si>
    <t xml:space="preserve">       债务转贷收入</t>
  </si>
  <si>
    <t xml:space="preserve">       新增一般债券收入</t>
  </si>
  <si>
    <t>收入总计</t>
  </si>
  <si>
    <t>七、本年支出合计</t>
  </si>
  <si>
    <t>八、上解上级支出</t>
  </si>
  <si>
    <t xml:space="preserve">    其中：体制上解支出</t>
  </si>
  <si>
    <t>九、偿还政府性债券</t>
  </si>
  <si>
    <t>十、补助下级支出</t>
  </si>
  <si>
    <t>十一、安排预算稳定调节基金</t>
  </si>
  <si>
    <t>十二、年终结余</t>
  </si>
  <si>
    <t>支出总计</t>
  </si>
  <si>
    <t>十三、可安排财力</t>
  </si>
  <si>
    <t xml:space="preserve">          大柳塔</t>
  </si>
  <si>
    <t>表三</t>
  </si>
  <si>
    <t>2020年地方一般公共预算支出调整表</t>
  </si>
  <si>
    <r>
      <t xml:space="preserve">                               </t>
    </r>
    <r>
      <rPr>
        <sz val="12"/>
        <rFont val="仿宋"/>
        <family val="3"/>
      </rPr>
      <t xml:space="preserve"> 单位：万元</t>
    </r>
  </si>
  <si>
    <t>支  出  项  目</t>
  </si>
  <si>
    <t>2020年预算数</t>
  </si>
  <si>
    <t>2020年调整预算数</t>
  </si>
  <si>
    <t>编制单位</t>
  </si>
  <si>
    <t>备     注</t>
  </si>
  <si>
    <t>1</t>
  </si>
  <si>
    <t>2</t>
  </si>
  <si>
    <t>3</t>
  </si>
  <si>
    <t>4</t>
  </si>
  <si>
    <t>一、基本支出</t>
  </si>
  <si>
    <t>财政局</t>
  </si>
  <si>
    <r>
      <t xml:space="preserve">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1、工资福利支出</t>
    </r>
  </si>
  <si>
    <r>
      <t xml:space="preserve">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2、商品和服务支出</t>
    </r>
  </si>
  <si>
    <r>
      <t xml:space="preserve">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3、对个人和家庭补助支出</t>
    </r>
  </si>
  <si>
    <t>二、运转类项目支出</t>
  </si>
  <si>
    <t>市委</t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</si>
  <si>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2019年运转类项目支出</t>
    </r>
  </si>
  <si>
    <t>三、政策性专项资金支出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</si>
  <si>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1、扶南资金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</si>
  <si>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2、“十五年”免费教育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</si>
  <si>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3、“以奖代增”专项绩效奖励金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</si>
  <si>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4、教育质量提升奖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</si>
  <si>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5、教学名师和教育人才奖励专项经费</t>
    </r>
  </si>
  <si>
    <t xml:space="preserve">    6、神中高考质量奖励资金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</si>
  <si>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7、“人才工作”专项经费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</si>
  <si>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8、教师专项培训经费</t>
    </r>
  </si>
  <si>
    <t xml:space="preserve">    9、神中教师培训及校际合作经费</t>
  </si>
  <si>
    <t xml:space="preserve">    10、与北师大合作办学经费</t>
  </si>
  <si>
    <t>11、与西交康桥合作办学</t>
  </si>
  <si>
    <t xml:space="preserve">    11、神中名校建设专项经费</t>
  </si>
  <si>
    <t xml:space="preserve">    12、神中学校运行管理专项经费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</si>
  <si>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13、幼儿园“以奖代补”专项经费</t>
    </r>
  </si>
  <si>
    <t>14、公交公司购车补贴款</t>
  </si>
  <si>
    <t>15、中国铁路西安局补助资金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</si>
  <si>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14、党建工作经费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</si>
  <si>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15、协管员工资及各项保险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</si>
  <si>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16、村级公益事业“一事一议”财政奖补县级配套资金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</si>
  <si>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17、援藏资金</t>
    </r>
  </si>
  <si>
    <t xml:space="preserve">    18、基础设施建设专项资金</t>
  </si>
  <si>
    <t xml:space="preserve">       其中：国家建设债券及其他付息支出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</si>
  <si>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19、购买棚户区改造服务款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</si>
  <si>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20、化解政府隐性债务支出</t>
    </r>
  </si>
  <si>
    <t xml:space="preserve">    21、政府置换债券还本付息</t>
  </si>
  <si>
    <t xml:space="preserve">    22、政府购买棚户区改造服务费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</si>
  <si>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23、污染治理专项经费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</si>
  <si>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24、安全生产专项资金</t>
    </r>
  </si>
  <si>
    <t xml:space="preserve">    25、行政事业单位取暖补贴</t>
  </si>
  <si>
    <t xml:space="preserve">    26、燃煤集中供热补贴</t>
  </si>
  <si>
    <r>
      <t xml:space="preserve">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其中：弥补2018年</t>
    </r>
  </si>
  <si>
    <r>
      <t xml:space="preserve">      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2019年补贴</t>
    </r>
  </si>
  <si>
    <r>
      <t xml:space="preserve">    </t>
    </r>
    <r>
      <rPr>
        <sz val="11"/>
        <rFont val="宋体"/>
        <family val="0"/>
      </rPr>
      <t>27、天然气供热补贴</t>
    </r>
  </si>
  <si>
    <r>
      <t xml:space="preserve">    </t>
    </r>
    <r>
      <rPr>
        <sz val="11"/>
        <rFont val="宋体"/>
        <family val="0"/>
      </rPr>
      <t>28、冠状病毒防疫经费</t>
    </r>
  </si>
  <si>
    <t xml:space="preserve">    29、促进经济高质量发展专项资金</t>
  </si>
  <si>
    <t xml:space="preserve">    30、2019年继续实施项目专项资金</t>
  </si>
  <si>
    <t xml:space="preserve">    31、政策性补贴金</t>
  </si>
  <si>
    <t>四、建设类项目资金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</si>
  <si>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1、基本建设项目资金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</si>
  <si>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2、扶贫资金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</si>
  <si>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3、乡村振兴资金</t>
    </r>
  </si>
  <si>
    <r>
      <t xml:space="preserve">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其中：涉农资金(政策性农业保险)</t>
    </r>
  </si>
  <si>
    <r>
      <t xml:space="preserve">     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乡村振兴专项资金</t>
    </r>
  </si>
  <si>
    <r>
      <t xml:space="preserve">            2</t>
    </r>
    <r>
      <rPr>
        <sz val="11"/>
        <rFont val="宋体"/>
        <family val="0"/>
      </rPr>
      <t>018年乡村振兴专项资金</t>
    </r>
  </si>
  <si>
    <r>
      <t xml:space="preserve">     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人大议案办理费</t>
    </r>
  </si>
  <si>
    <r>
      <t xml:space="preserve">    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政协提案办理费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</si>
  <si>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4、中鸡镇公路工程等项目资金</t>
    </r>
  </si>
  <si>
    <t>五、社保专项支出</t>
  </si>
  <si>
    <t>六、中省市专项资金支出</t>
  </si>
  <si>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其中：店塔-张板崖公路建设款</t>
    </r>
  </si>
  <si>
    <t>七、调控市县区收入集中财力上解</t>
  </si>
  <si>
    <t>八、预留项目支出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</si>
  <si>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1、年度正常增加和乡镇工作补贴经费</t>
    </r>
  </si>
  <si>
    <t xml:space="preserve">    2、税收征管经费</t>
  </si>
  <si>
    <t xml:space="preserve">    3、行政事业单位目标责任和优秀公务员考核奖励金</t>
  </si>
  <si>
    <t xml:space="preserve">       其中：2017年考核奖励资金</t>
  </si>
  <si>
    <t xml:space="preserve">            2019年考核奖励资金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</si>
  <si>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4、办案费返还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</si>
  <si>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5、零星维修、设备更新购置经费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</si>
  <si>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6、防汛预备金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</si>
  <si>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7、救灾预备金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</si>
  <si>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8、专项经费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</si>
  <si>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9、预备费</t>
    </r>
  </si>
  <si>
    <t>支出合计</t>
  </si>
  <si>
    <t>表四</t>
  </si>
  <si>
    <t>2020年政府性基金收支预算调整表</t>
  </si>
  <si>
    <r>
      <t xml:space="preserve">                 </t>
    </r>
    <r>
      <rPr>
        <sz val="12"/>
        <rFont val="仿宋"/>
        <family val="3"/>
      </rPr>
      <t xml:space="preserve">    单位：万元</t>
    </r>
  </si>
  <si>
    <t>备   注</t>
  </si>
  <si>
    <t>一、地方政府性基金收入</t>
  </si>
  <si>
    <t xml:space="preserve">    1、国有土地使用权出让收入</t>
  </si>
  <si>
    <t xml:space="preserve">    2、城市基础设施配套费收入</t>
  </si>
  <si>
    <r>
      <t xml:space="preserve"> </t>
    </r>
    <r>
      <rPr>
        <sz val="11"/>
        <rFont val="宋体"/>
        <family val="0"/>
      </rPr>
      <t xml:space="preserve">   3、污染处理收入</t>
    </r>
  </si>
  <si>
    <t>三、上年结余</t>
  </si>
  <si>
    <t>四、可安排财力</t>
  </si>
  <si>
    <r>
      <t xml:space="preserve">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大柳塔</t>
    </r>
  </si>
  <si>
    <t>专项债券收入</t>
  </si>
  <si>
    <t>抗疫特别国债收入</t>
  </si>
  <si>
    <t>五、支出</t>
  </si>
  <si>
    <t xml:space="preserve">    1、基本建设项目支出 </t>
  </si>
  <si>
    <t xml:space="preserve">    2、基金专项支出</t>
  </si>
  <si>
    <r>
      <t xml:space="preserve">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（1）土地储备和整理专项经费</t>
    </r>
  </si>
  <si>
    <r>
      <t xml:space="preserve">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（2）土地复垦及其他</t>
    </r>
  </si>
  <si>
    <t xml:space="preserve">    3、上级补助支出</t>
  </si>
  <si>
    <t>4、补助下级支出（大柳塔专项债券转贷）</t>
  </si>
  <si>
    <t>5、防疫资金</t>
  </si>
  <si>
    <t>6、抗旱救灾</t>
  </si>
  <si>
    <t>六、调出资金</t>
  </si>
  <si>
    <t>七、结余</t>
  </si>
  <si>
    <t>2020年国有资本经营收支预算调整表</t>
  </si>
  <si>
    <t xml:space="preserve">                    单位：万元</t>
  </si>
  <si>
    <t>备 注</t>
  </si>
  <si>
    <t>一、收入</t>
  </si>
  <si>
    <t xml:space="preserve">    股利、股息收入</t>
  </si>
  <si>
    <t>二、 调入一般公共预算</t>
  </si>
  <si>
    <t>三、可安排财力</t>
  </si>
  <si>
    <t>四、支出</t>
  </si>
  <si>
    <t xml:space="preserve"> 1、神木市文化旅游产业投资集团有限公司</t>
  </si>
  <si>
    <t>2、陕煤西湾煤矿注册资本金</t>
  </si>
  <si>
    <t>3、神木市交通建设投资集团有限公司注册资本金</t>
  </si>
  <si>
    <t>4、金控集团注册资本金</t>
  </si>
  <si>
    <t>5、神木市城市投资建设有限公司注册资本金</t>
  </si>
  <si>
    <t>五、结余</t>
  </si>
  <si>
    <t>表六</t>
  </si>
  <si>
    <t>2020年社会保险基金收支预算调整表</t>
  </si>
  <si>
    <t xml:space="preserve">   1.城乡居民基本养老保险基金</t>
  </si>
  <si>
    <t xml:space="preserve">   2.机关事业单位基本养老保险基金</t>
  </si>
  <si>
    <t xml:space="preserve">   3.职工基本医疗保险基金</t>
  </si>
  <si>
    <t xml:space="preserve">   4.城乡居民基本医疗保险基金</t>
  </si>
  <si>
    <t xml:space="preserve">   5.工伤保险基金</t>
  </si>
  <si>
    <t xml:space="preserve">   6.失业保险基金</t>
  </si>
  <si>
    <t>二、支出</t>
  </si>
  <si>
    <t>？</t>
  </si>
  <si>
    <t>基数调整</t>
  </si>
  <si>
    <t>三、当年结余</t>
  </si>
  <si>
    <t>五、滚存结余</t>
  </si>
  <si>
    <t>理财收益</t>
  </si>
  <si>
    <t>表七</t>
  </si>
  <si>
    <t>2020年财政专户收支预算调整表</t>
  </si>
  <si>
    <t>项         目</t>
  </si>
  <si>
    <t>一、专户资金收入</t>
  </si>
  <si>
    <t xml:space="preserve">    1、“两权价款”返还款</t>
  </si>
  <si>
    <t xml:space="preserve">    2、国资中心专户款</t>
  </si>
  <si>
    <t xml:space="preserve">    3、经建股上级专项资金</t>
  </si>
  <si>
    <t>二、专户资金支出</t>
  </si>
  <si>
    <t xml:space="preserve">    2、稳实体专项资金</t>
  </si>
  <si>
    <t xml:space="preserve">    3、科技创新专项资金</t>
  </si>
  <si>
    <t>三、专户资金结余</t>
  </si>
  <si>
    <t>表八</t>
  </si>
  <si>
    <t>2020年社会保障资金支出预算调整表</t>
  </si>
  <si>
    <t>项目名称</t>
  </si>
  <si>
    <r>
      <t xml:space="preserve">增减数
</t>
    </r>
    <r>
      <rPr>
        <b/>
        <sz val="9"/>
        <rFont val="宋体"/>
        <family val="0"/>
      </rPr>
      <t>(2-1)</t>
    </r>
  </si>
  <si>
    <t>一、医疗专项支出</t>
  </si>
  <si>
    <t>卫生局</t>
  </si>
  <si>
    <t xml:space="preserve">  1、村卫生室市级配套资金</t>
  </si>
  <si>
    <t xml:space="preserve">  2、乡镇药品零差价补贴资金</t>
  </si>
  <si>
    <t xml:space="preserve">  3、公立医院药品零差价补偿资金</t>
  </si>
  <si>
    <r>
      <t xml:space="preserve">  </t>
    </r>
    <r>
      <rPr>
        <sz val="11"/>
        <rFont val="宋体"/>
        <family val="0"/>
      </rPr>
      <t>4</t>
    </r>
    <r>
      <rPr>
        <sz val="11"/>
        <rFont val="宋体"/>
        <family val="0"/>
      </rPr>
      <t>、全民免费医疗预留资金</t>
    </r>
  </si>
  <si>
    <r>
      <t xml:space="preserve">  </t>
    </r>
    <r>
      <rPr>
        <sz val="11"/>
        <rFont val="宋体"/>
        <family val="0"/>
      </rPr>
      <t>6</t>
    </r>
    <r>
      <rPr>
        <sz val="11"/>
        <rFont val="宋体"/>
        <family val="0"/>
      </rPr>
      <t>、白内障复明术市级配套资金</t>
    </r>
  </si>
  <si>
    <r>
      <t xml:space="preserve">  </t>
    </r>
    <r>
      <rPr>
        <sz val="11"/>
        <rFont val="宋体"/>
        <family val="0"/>
      </rPr>
      <t>7</t>
    </r>
    <r>
      <rPr>
        <sz val="11"/>
        <rFont val="宋体"/>
        <family val="0"/>
      </rPr>
      <t>、中医药能力建设资金</t>
    </r>
  </si>
  <si>
    <r>
      <t xml:space="preserve">  </t>
    </r>
    <r>
      <rPr>
        <sz val="11"/>
        <rFont val="宋体"/>
        <family val="0"/>
      </rPr>
      <t>9</t>
    </r>
    <r>
      <rPr>
        <sz val="11"/>
        <rFont val="宋体"/>
        <family val="0"/>
      </rPr>
      <t>、大病保障资金</t>
    </r>
  </si>
  <si>
    <r>
      <t xml:space="preserve">  1</t>
    </r>
    <r>
      <rPr>
        <sz val="11"/>
        <rFont val="宋体"/>
        <family val="0"/>
      </rPr>
      <t>0</t>
    </r>
    <r>
      <rPr>
        <sz val="11"/>
        <rFont val="宋体"/>
        <family val="0"/>
      </rPr>
      <t>、新农合健康扶贫政策性补助</t>
    </r>
  </si>
  <si>
    <r>
      <t xml:space="preserve">  1</t>
    </r>
    <r>
      <rPr>
        <sz val="11"/>
        <rFont val="宋体"/>
        <family val="0"/>
      </rPr>
      <t>1</t>
    </r>
    <r>
      <rPr>
        <sz val="11"/>
        <rFont val="宋体"/>
        <family val="0"/>
      </rPr>
      <t>、新农合县级配套资金</t>
    </r>
  </si>
  <si>
    <r>
      <t xml:space="preserve">  </t>
    </r>
    <r>
      <rPr>
        <sz val="11"/>
        <rFont val="宋体"/>
        <family val="0"/>
      </rPr>
      <t>1</t>
    </r>
    <r>
      <rPr>
        <sz val="11"/>
        <rFont val="宋体"/>
        <family val="0"/>
      </rPr>
      <t>2</t>
    </r>
    <r>
      <rPr>
        <sz val="11"/>
        <rFont val="宋体"/>
        <family val="0"/>
      </rPr>
      <t>、干部职工新生儿补助</t>
    </r>
  </si>
  <si>
    <r>
      <t xml:space="preserve">  </t>
    </r>
    <r>
      <rPr>
        <sz val="11"/>
        <rFont val="宋体"/>
        <family val="0"/>
      </rPr>
      <t>1</t>
    </r>
    <r>
      <rPr>
        <sz val="11"/>
        <rFont val="宋体"/>
        <family val="0"/>
      </rPr>
      <t>3</t>
    </r>
    <r>
      <rPr>
        <sz val="11"/>
        <rFont val="宋体"/>
        <family val="0"/>
      </rPr>
      <t>、干部职工体检费</t>
    </r>
  </si>
  <si>
    <r>
      <t xml:space="preserve">  </t>
    </r>
    <r>
      <rPr>
        <sz val="11"/>
        <rFont val="宋体"/>
        <family val="0"/>
      </rPr>
      <t>1</t>
    </r>
    <r>
      <rPr>
        <sz val="11"/>
        <rFont val="宋体"/>
        <family val="0"/>
      </rPr>
      <t>4</t>
    </r>
    <r>
      <rPr>
        <sz val="11"/>
        <rFont val="宋体"/>
        <family val="0"/>
      </rPr>
      <t>、医疗救助</t>
    </r>
  </si>
  <si>
    <r>
      <t xml:space="preserve">  </t>
    </r>
    <r>
      <rPr>
        <sz val="11"/>
        <rFont val="宋体"/>
        <family val="0"/>
      </rPr>
      <t>1</t>
    </r>
    <r>
      <rPr>
        <sz val="11"/>
        <rFont val="宋体"/>
        <family val="0"/>
      </rPr>
      <t>5</t>
    </r>
    <r>
      <rPr>
        <sz val="11"/>
        <rFont val="宋体"/>
        <family val="0"/>
      </rPr>
      <t>、公共卫生服务市级配套补助资金(防控经费)</t>
    </r>
  </si>
  <si>
    <t>二、社会保障和就业支出</t>
  </si>
  <si>
    <t>人社局</t>
  </si>
  <si>
    <t xml:space="preserve">  1、养老保费收入市级配套及基础养老补贴</t>
  </si>
  <si>
    <t>民政局</t>
  </si>
  <si>
    <t xml:space="preserve">  2、70岁以上老人保健经费</t>
  </si>
  <si>
    <t xml:space="preserve">  3、临时救助金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</si>
  <si>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4、临时救助储备金</t>
    </r>
  </si>
  <si>
    <r>
      <t xml:space="preserve"> </t>
    </r>
    <r>
      <rPr>
        <sz val="11"/>
        <rFont val="宋体"/>
        <family val="0"/>
      </rPr>
      <t xml:space="preserve"> 5</t>
    </r>
    <r>
      <rPr>
        <sz val="11"/>
        <rFont val="宋体"/>
        <family val="0"/>
      </rPr>
      <t>、特殊人群救助金</t>
    </r>
  </si>
  <si>
    <r>
      <t xml:space="preserve">  </t>
    </r>
    <r>
      <rPr>
        <sz val="11"/>
        <rFont val="宋体"/>
        <family val="0"/>
      </rPr>
      <t>6</t>
    </r>
    <r>
      <rPr>
        <sz val="11"/>
        <rFont val="宋体"/>
        <family val="0"/>
      </rPr>
      <t>、政策性下岗人员生活补贴</t>
    </r>
  </si>
  <si>
    <r>
      <t xml:space="preserve">  </t>
    </r>
    <r>
      <rPr>
        <sz val="11"/>
        <rFont val="宋体"/>
        <family val="0"/>
      </rPr>
      <t>7</t>
    </r>
    <r>
      <rPr>
        <sz val="11"/>
        <rFont val="宋体"/>
        <family val="0"/>
      </rPr>
      <t>、农村低保</t>
    </r>
  </si>
  <si>
    <r>
      <t xml:space="preserve">  </t>
    </r>
    <r>
      <rPr>
        <sz val="11"/>
        <rFont val="宋体"/>
        <family val="0"/>
      </rPr>
      <t>8</t>
    </r>
    <r>
      <rPr>
        <sz val="11"/>
        <rFont val="宋体"/>
        <family val="0"/>
      </rPr>
      <t>、城市低保</t>
    </r>
  </si>
  <si>
    <r>
      <t xml:space="preserve">  </t>
    </r>
    <r>
      <rPr>
        <sz val="11"/>
        <rFont val="宋体"/>
        <family val="0"/>
      </rPr>
      <t>9</t>
    </r>
    <r>
      <rPr>
        <sz val="11"/>
        <rFont val="宋体"/>
        <family val="0"/>
      </rPr>
      <t>、城市低保取暖费</t>
    </r>
  </si>
  <si>
    <r>
      <t xml:space="preserve"> </t>
    </r>
    <r>
      <rPr>
        <sz val="11"/>
        <rFont val="宋体"/>
        <family val="0"/>
      </rPr>
      <t xml:space="preserve"> 10</t>
    </r>
    <r>
      <rPr>
        <sz val="11"/>
        <rFont val="宋体"/>
        <family val="0"/>
      </rPr>
      <t>、农村低保取暖费</t>
    </r>
  </si>
  <si>
    <r>
      <t xml:space="preserve">  </t>
    </r>
    <r>
      <rPr>
        <sz val="11"/>
        <rFont val="宋体"/>
        <family val="0"/>
      </rPr>
      <t>11</t>
    </r>
    <r>
      <rPr>
        <sz val="11"/>
        <rFont val="宋体"/>
        <family val="0"/>
      </rPr>
      <t>、孤儿生活费补助</t>
    </r>
  </si>
  <si>
    <r>
      <t xml:space="preserve">  1</t>
    </r>
    <r>
      <rPr>
        <sz val="11"/>
        <rFont val="宋体"/>
        <family val="0"/>
      </rPr>
      <t>3</t>
    </r>
    <r>
      <rPr>
        <sz val="11"/>
        <rFont val="宋体"/>
        <family val="0"/>
      </rPr>
      <t>、残疾人养老保险补贴</t>
    </r>
  </si>
  <si>
    <r>
      <t xml:space="preserve">  1</t>
    </r>
    <r>
      <rPr>
        <sz val="11"/>
        <rFont val="宋体"/>
        <family val="0"/>
      </rPr>
      <t>4</t>
    </r>
    <r>
      <rPr>
        <sz val="11"/>
        <rFont val="宋体"/>
        <family val="0"/>
      </rPr>
      <t>、农村五保供养补助资金</t>
    </r>
  </si>
  <si>
    <t>残联</t>
  </si>
  <si>
    <r>
      <t xml:space="preserve">  1</t>
    </r>
    <r>
      <rPr>
        <sz val="11"/>
        <rFont val="宋体"/>
        <family val="0"/>
      </rPr>
      <t>5</t>
    </r>
    <r>
      <rPr>
        <sz val="11"/>
        <rFont val="宋体"/>
        <family val="0"/>
      </rPr>
      <t>、农民安居工程补贴资金</t>
    </r>
  </si>
  <si>
    <r>
      <t xml:space="preserve">  1</t>
    </r>
    <r>
      <rPr>
        <sz val="11"/>
        <rFont val="宋体"/>
        <family val="0"/>
      </rPr>
      <t>6</t>
    </r>
    <r>
      <rPr>
        <sz val="11"/>
        <rFont val="宋体"/>
        <family val="0"/>
      </rPr>
      <t>、各类人员养老工龄补助资金</t>
    </r>
  </si>
  <si>
    <t xml:space="preserve">  17、抚恤金县级配套资金</t>
  </si>
  <si>
    <r>
      <t xml:space="preserve"> </t>
    </r>
    <r>
      <rPr>
        <sz val="11"/>
        <rFont val="宋体"/>
        <family val="0"/>
      </rPr>
      <t xml:space="preserve"> 18、</t>
    </r>
    <r>
      <rPr>
        <sz val="11"/>
        <rFont val="宋体"/>
        <family val="0"/>
      </rPr>
      <t>贫困人口养老保险保费代缴</t>
    </r>
  </si>
  <si>
    <r>
      <t xml:space="preserve"> </t>
    </r>
    <r>
      <rPr>
        <sz val="11"/>
        <rFont val="宋体"/>
        <family val="0"/>
      </rPr>
      <t xml:space="preserve"> 19、</t>
    </r>
    <r>
      <rPr>
        <sz val="11"/>
        <rFont val="宋体"/>
        <family val="0"/>
      </rPr>
      <t>基本生活保障人员生活费及社保费</t>
    </r>
  </si>
  <si>
    <r>
      <t xml:space="preserve"> </t>
    </r>
    <r>
      <rPr>
        <sz val="11"/>
        <rFont val="宋体"/>
        <family val="0"/>
      </rPr>
      <t xml:space="preserve"> 20、</t>
    </r>
    <r>
      <rPr>
        <sz val="11"/>
        <rFont val="宋体"/>
        <family val="0"/>
      </rPr>
      <t>残疾人生活补贴</t>
    </r>
  </si>
  <si>
    <t xml:space="preserve">  21、供销系统下岗、遗属及62年精简人员生活费</t>
  </si>
  <si>
    <t>表九</t>
  </si>
  <si>
    <t>2020年预备费和预留专项资金支出明细表</t>
  </si>
  <si>
    <t>单位名称</t>
  </si>
  <si>
    <t>金额</t>
  </si>
  <si>
    <t>政协</t>
  </si>
  <si>
    <t>“神木记忆：一山二水三城”大型图文影像综合展设计布展经费</t>
  </si>
  <si>
    <t>接待中心</t>
  </si>
  <si>
    <t>专项接待费用</t>
  </si>
  <si>
    <t>公务着装费用</t>
  </si>
  <si>
    <t>杨家将文化宣传品费用</t>
  </si>
  <si>
    <t>信访局</t>
  </si>
  <si>
    <t>信访救助金</t>
  </si>
  <si>
    <t>滨河新区建设管理办公室</t>
  </si>
  <si>
    <t>2019年至2020年广场自来水费</t>
  </si>
  <si>
    <t>锦界工业园区管理委员会</t>
  </si>
  <si>
    <t>园区聘用安全环保专家费、水质检测费、环境风险咨询专项经费</t>
  </si>
  <si>
    <t>废气监测费用</t>
  </si>
  <si>
    <t>神木市北海煤电公司土地罚款返还</t>
  </si>
  <si>
    <t>陕西精益化工硅铁矿热炉项目罚款返还</t>
  </si>
  <si>
    <t>资产评估费</t>
  </si>
  <si>
    <t>经济技术开发区管理委员会</t>
  </si>
  <si>
    <t>园区生产安全事故应急预案经费</t>
  </si>
  <si>
    <t>园区突发环境事件应急预案、无组织排放治理实施方案经费</t>
  </si>
  <si>
    <t>园区道路交叉口交通安全实施安装经费</t>
  </si>
  <si>
    <t>兰炭产业特色园区管理委员会</t>
  </si>
  <si>
    <t>更换柠条塔标识牌费用</t>
  </si>
  <si>
    <t>园区更换标识牌等费用</t>
  </si>
  <si>
    <t>园区排洪渠维修资金</t>
  </si>
  <si>
    <t>购买工具车经费</t>
  </si>
  <si>
    <t>对外经济联络服务中心</t>
  </si>
  <si>
    <t>办公用房租赁</t>
  </si>
  <si>
    <t>统计局</t>
  </si>
  <si>
    <t>国调队工作经费</t>
  </si>
  <si>
    <t>人口普查“两员”补助经费</t>
  </si>
  <si>
    <t>脱贫攻坚普查经费</t>
  </si>
  <si>
    <t>普法宣传专项经费</t>
  </si>
  <si>
    <t>兴盛源矿业井田资源勘测和资产评估费</t>
  </si>
  <si>
    <t>兴盛源煤矿储量核实和资产评审费</t>
  </si>
  <si>
    <t>国资国企十四五规划编制服务费</t>
  </si>
  <si>
    <t>事财所</t>
  </si>
  <si>
    <t>办案专项经费（处非办）</t>
  </si>
  <si>
    <t>追加办公用房租赁费（处非办）</t>
  </si>
  <si>
    <t>神木市慈善协会关于申请资助贫困户大学生专款经费</t>
  </si>
  <si>
    <t>关于申请编制政府突发环境事件应急预案（环保局）</t>
  </si>
  <si>
    <t>关于申请窟野河湿地公园设计规划（环保局）</t>
  </si>
  <si>
    <t>审计局</t>
  </si>
  <si>
    <t>审计综治项目服务费</t>
  </si>
  <si>
    <t>人力资源和社会保障局</t>
  </si>
  <si>
    <t>根治欠薪工作经费</t>
  </si>
  <si>
    <t>保障农民工工资支付宣传经费</t>
  </si>
  <si>
    <t>“秦云就业”微信小程序宣传经费</t>
  </si>
  <si>
    <t>贫困劳动力转移就业劳务补助经费</t>
  </si>
  <si>
    <t>工业商贸局</t>
  </si>
  <si>
    <t>追加碘盐配给补贴预算</t>
  </si>
  <si>
    <t>电商扶贫产品展销展示活动经费</t>
  </si>
  <si>
    <t>市场监督管理局</t>
  </si>
  <si>
    <t>创建国家卫生城市工作经费</t>
  </si>
  <si>
    <t>创卫工作补助经费</t>
  </si>
  <si>
    <t>房屋租赁价格评估费</t>
  </si>
  <si>
    <t>病媒生物防治专项资金</t>
  </si>
  <si>
    <t>创建卫生城市和文明城市专项资金</t>
  </si>
  <si>
    <t>散煤质量治理专项经费</t>
  </si>
  <si>
    <t>追加执法人员经费</t>
  </si>
  <si>
    <t>神木市委办公室</t>
  </si>
  <si>
    <t>文化旅游节会务票务服务等专项经费</t>
  </si>
  <si>
    <t>机关事务管理服务中心</t>
  </si>
  <si>
    <t>城市书吧及有声图书馆专项经费</t>
  </si>
  <si>
    <t>公务用车购置经费</t>
  </si>
  <si>
    <t>文广大楼水电天然气费</t>
  </si>
  <si>
    <t>公务用车财政性保障平台经费</t>
  </si>
  <si>
    <t>史志编纂研究室</t>
  </si>
  <si>
    <t>《神木年鉴》编印费</t>
  </si>
  <si>
    <t>志书编印、史志宣传经费</t>
  </si>
  <si>
    <t>神木市委宣传部</t>
  </si>
  <si>
    <t>道德文化主题广场建设专项经费</t>
  </si>
  <si>
    <t>政法信息中心</t>
  </si>
  <si>
    <t>业务经费</t>
  </si>
  <si>
    <t>行政审批服务局</t>
  </si>
  <si>
    <t>政务服务中心物业管理费</t>
  </si>
  <si>
    <t>城市管理执法局</t>
  </si>
  <si>
    <t>2020年创卫创园专项经费</t>
  </si>
  <si>
    <t>园林式单位和居住专项补助</t>
  </si>
  <si>
    <t>城市执法装备</t>
  </si>
  <si>
    <t>环境卫生所</t>
  </si>
  <si>
    <t>采购环卫工人休息室经费</t>
  </si>
  <si>
    <t>环卫工人体检经费</t>
  </si>
  <si>
    <t>106名清洁工及16名环卫技术人员追加经费</t>
  </si>
  <si>
    <t>职工灶专项经费</t>
  </si>
  <si>
    <t>环卫运行经费</t>
  </si>
  <si>
    <t>广场公园所</t>
  </si>
  <si>
    <t>橡胶坝河床整治工程费</t>
  </si>
  <si>
    <t>2019年创卫经费</t>
  </si>
  <si>
    <t>园林所</t>
  </si>
  <si>
    <t>创卫创园经费</t>
  </si>
  <si>
    <t>创卫经费</t>
  </si>
  <si>
    <t>退役军人事务局</t>
  </si>
  <si>
    <t>工作经费</t>
  </si>
  <si>
    <t>“致敬2020清明祭英烈”祭扫活动专项资金</t>
  </si>
  <si>
    <t>榆林市退役军人关爱基金</t>
  </si>
  <si>
    <t>公安局</t>
  </si>
  <si>
    <t>意外身亡补偿款</t>
  </si>
  <si>
    <t>陕西省看守所</t>
  </si>
  <si>
    <t>监察留置所专项业务经费</t>
  </si>
  <si>
    <t>医护人员补助经费</t>
  </si>
  <si>
    <t>人防工程易地建设费</t>
  </si>
  <si>
    <t>人民检察院</t>
  </si>
  <si>
    <t>神木市未成年人法治教育基地运行维护费</t>
  </si>
  <si>
    <t>司法局</t>
  </si>
  <si>
    <t>给付律师代理费</t>
  </si>
  <si>
    <t>教育和体育局</t>
  </si>
  <si>
    <t>政府集中采购项目工作专项经费</t>
  </si>
  <si>
    <t>新建（改建）学校幼儿园开办费</t>
  </si>
  <si>
    <t>第八届红碱淖山地自行车环湖赛会议费</t>
  </si>
  <si>
    <t>第三届横渡红碱淖游泳邀请赛会议费</t>
  </si>
  <si>
    <t>特殊教育学校</t>
  </si>
  <si>
    <t>问题少年教育期间各项费用</t>
  </si>
  <si>
    <t>榆林职业技术学院神木校区</t>
  </si>
  <si>
    <t>增加物业费</t>
  </si>
  <si>
    <t>文化和旅游文物广电局</t>
  </si>
  <si>
    <t>小说《石峁》出版发行经费</t>
  </si>
  <si>
    <t>晋剧团参加陕西省第九届艺术节及中国首届晋剧艺术节活动经费</t>
  </si>
  <si>
    <t>神木市文化旅游节有关活动经费</t>
  </si>
  <si>
    <t>第二届老年春节联欢晚会经费</t>
  </si>
  <si>
    <t>录制CCTV17《亿万农民的笑声》经费</t>
  </si>
  <si>
    <t>图书馆</t>
  </si>
  <si>
    <t>分馆建设所需经费</t>
  </si>
  <si>
    <t>办公场所改造经费</t>
  </si>
  <si>
    <t>文化馆</t>
  </si>
  <si>
    <t>第九届陕西省艺术节参评节目经费</t>
  </si>
  <si>
    <t>增加职工灶专项费用</t>
  </si>
  <si>
    <t>石峁遗址管理处</t>
  </si>
  <si>
    <t>石峁遗址系统考古十周年学术研讨会经费</t>
  </si>
  <si>
    <t>神木市第二次全国地名普查档案整理专项经费</t>
  </si>
  <si>
    <t>神木市乡镇行政区域界线变更勘界项目专项经费</t>
  </si>
  <si>
    <t>市政府驻地迁移社会风险评估工作经费</t>
  </si>
  <si>
    <t>殡仪馆停车场违法占地行政罚款</t>
  </si>
  <si>
    <t>孝善养老扶贫奖补资金</t>
  </si>
  <si>
    <t>婚姻登记处</t>
  </si>
  <si>
    <t>婚姻登记管理信息系统经费</t>
  </si>
  <si>
    <t>升级全市婚姻登记管理信息系统经费</t>
  </si>
  <si>
    <t>卫生健康局</t>
  </si>
  <si>
    <t>科研合作项目款</t>
  </si>
  <si>
    <t>2019年神木交大医院租赁费（市医院）</t>
  </si>
  <si>
    <t>产前筛查和新生儿疾病筛查专项经费</t>
  </si>
  <si>
    <t>西北大学附属神木医院建设资金（市医院）</t>
  </si>
  <si>
    <t>2020年购买老年人意外伤害保险配套资金</t>
  </si>
  <si>
    <t>2020年神木交大医院租赁费（市医院）</t>
  </si>
  <si>
    <t>老年学学会工作经费</t>
  </si>
  <si>
    <t>农业农村局</t>
  </si>
  <si>
    <t>补偿金</t>
  </si>
  <si>
    <t>“国香神木”商标复审费</t>
  </si>
  <si>
    <t>林业局</t>
  </si>
  <si>
    <t>国营林场综合服务资金</t>
  </si>
  <si>
    <t>林地林木款返还</t>
  </si>
  <si>
    <t>欧投行生态造林项目可研、环评等服务费</t>
  </si>
  <si>
    <t>草原工作站</t>
  </si>
  <si>
    <t>草原建设及生态修复专项资金</t>
  </si>
  <si>
    <t>水利局</t>
  </si>
  <si>
    <t>黄河采砂经营权收益金</t>
  </si>
  <si>
    <t>河道经营权收益资金</t>
  </si>
  <si>
    <t>智慧水利建设项目物联网业务费</t>
  </si>
  <si>
    <t>水利工作队</t>
  </si>
  <si>
    <t>使用河道经营权收益资金</t>
  </si>
  <si>
    <t>红花渠养护站</t>
  </si>
  <si>
    <t>渠道清挖及退水渠覆盖款</t>
  </si>
  <si>
    <t>现代特色农业示范园区管理委员会</t>
  </si>
  <si>
    <t>黑山羊基因编辑经费</t>
  </si>
  <si>
    <t>网络租赁费</t>
  </si>
  <si>
    <t>住房和城乡建设局</t>
  </si>
  <si>
    <t>追加住建办公经费</t>
  </si>
  <si>
    <t>市政</t>
  </si>
  <si>
    <t>创卫工作经费</t>
  </si>
  <si>
    <t>路灯所</t>
  </si>
  <si>
    <t>项目质保金</t>
  </si>
  <si>
    <t>房地产管理领导小组办公室</t>
  </si>
  <si>
    <t>经适房、廉租房、公租房项目人防工程易地建设费</t>
  </si>
  <si>
    <t>和谐社区，幸福家园资金</t>
  </si>
  <si>
    <t>网络使用费，搬家费</t>
  </si>
  <si>
    <t>交通运输局</t>
  </si>
  <si>
    <t>农村公路养护工程资金</t>
  </si>
  <si>
    <t>实验室搬迁费用</t>
  </si>
  <si>
    <t>新冠肺炎疫情公路检查点保障经费</t>
  </si>
  <si>
    <t>能源局</t>
  </si>
  <si>
    <t>神木市东川矿业有限公司等十二处煤矿隐蔽致灾因素排查费</t>
  </si>
  <si>
    <t>煤炭运销站</t>
  </si>
  <si>
    <t>购置工具车经费</t>
  </si>
  <si>
    <t>应急管理局</t>
  </si>
  <si>
    <t>采购消防机器人资金</t>
  </si>
  <si>
    <t>安全生产专项资金</t>
  </si>
  <si>
    <t>自然资源和规划局</t>
  </si>
  <si>
    <t>村庄土地利用规划项目工作经费</t>
  </si>
  <si>
    <t>生态保护红线评估工作经费</t>
  </si>
  <si>
    <t>第三次全国国土调查省级核查工作经费</t>
  </si>
  <si>
    <t>不动产登记服务中心</t>
  </si>
  <si>
    <t>农村不动产确权登记发证项目监理费、证书费</t>
  </si>
  <si>
    <t>神木市农村宅基地及集体建设用地确权登记发证</t>
  </si>
  <si>
    <t>脱贫攻坚移民搬迁服务站</t>
  </si>
  <si>
    <t>易地扶贫移民搬迁项目决算审计等费用</t>
  </si>
  <si>
    <t>地质环境监测站</t>
  </si>
  <si>
    <t>地质灾害评估专项经费</t>
  </si>
  <si>
    <t>马镇镇人民政府</t>
  </si>
  <si>
    <t>马镇镇人蓄饮水提升改造工程资金</t>
  </si>
  <si>
    <t>农村劝导员补贴</t>
  </si>
  <si>
    <t>沿黄旅游带费用</t>
  </si>
  <si>
    <t>党建活动经费及阵地建设资金</t>
  </si>
  <si>
    <t>沙峁镇人民政府</t>
  </si>
  <si>
    <t>贺家川镇人民政府</t>
  </si>
  <si>
    <t>“清四乱”、“违建别墅”整治费用</t>
  </si>
  <si>
    <t>万镇镇人民政府</t>
  </si>
  <si>
    <t>花石崖镇人民政府</t>
  </si>
  <si>
    <t>追加市政环卫经费</t>
  </si>
  <si>
    <t>高家堡镇人民政府</t>
  </si>
  <si>
    <t>石峁村等已硬化道路水毁维修资金</t>
  </si>
  <si>
    <t>关于高仁里峁村阳沟塔小组新建灌溉渠道资金</t>
  </si>
  <si>
    <t>便民服务站房屋租赁专项经费</t>
  </si>
  <si>
    <t>古生物化石保护经费</t>
  </si>
  <si>
    <t>高家堡党历民俗馆附属工程建设资金</t>
  </si>
  <si>
    <t>青阳树沟村新建老年活动室及改善人居环境资金</t>
  </si>
  <si>
    <t>苏泥至任念功道路硬化工程占用淤地坝补偿款</t>
  </si>
  <si>
    <t>锦界镇人民政府</t>
  </si>
  <si>
    <t>新冠肺炎防疫工作经费</t>
  </si>
  <si>
    <t>瑶镇水库水源地环保设施资金</t>
  </si>
  <si>
    <t>锦界镇南北沟村高标准农田建设项目资金</t>
  </si>
  <si>
    <t>锦界镇乌鸡滩村移民搬迁项目资金</t>
  </si>
  <si>
    <t>尔林兔镇人民政府</t>
  </si>
  <si>
    <t>木独村集体经济大漠渔村附属工程资金</t>
  </si>
  <si>
    <t>神木葵花文化旅游节项目活动经费</t>
  </si>
  <si>
    <t>万亩草原欢乐嘉年华项目活动经费</t>
  </si>
  <si>
    <t>西葫芦素万亩草原游客服务中心架设高压线及增设变压器</t>
  </si>
  <si>
    <t>中鸡镇人民政府</t>
  </si>
  <si>
    <t>移动公厕资金</t>
  </si>
  <si>
    <t>病媒生物防治资金</t>
  </si>
  <si>
    <t>文化墙工程建设资金</t>
  </si>
  <si>
    <t>市政维修改造和停车场土方工程</t>
  </si>
  <si>
    <t>内厕所拆除及围墙改造工程建设资金</t>
  </si>
  <si>
    <t>孙家岔镇人民政府</t>
  </si>
  <si>
    <t>三岔煤矿案律师代理聘请费用</t>
  </si>
  <si>
    <t>栏杆堡镇人民政府</t>
  </si>
  <si>
    <t>“三排查三清零”异地搬迁问题整改资金</t>
  </si>
  <si>
    <t>旱地西瓜节活动经费</t>
  </si>
  <si>
    <t>纪委标准化建设经费</t>
  </si>
  <si>
    <t>西沙街道办事处</t>
  </si>
  <si>
    <t>2020年创卫工作补助经费</t>
  </si>
  <si>
    <t>占用铧山村三组土地补偿资金</t>
  </si>
  <si>
    <t>铧山4号地块回收款</t>
  </si>
  <si>
    <t>迎宾路街道办事处</t>
  </si>
  <si>
    <t>街道志编纂工作经费</t>
  </si>
  <si>
    <t>创卫文化墙彩绘项目</t>
  </si>
  <si>
    <t>碧麟湾景区路灯工程建设</t>
  </si>
  <si>
    <t>麟州街道办事处</t>
  </si>
  <si>
    <t>安全应急专项资金</t>
  </si>
  <si>
    <t>惠泉路社区租赁费用</t>
  </si>
  <si>
    <t>神华路社区用房租赁费用</t>
  </si>
  <si>
    <t>店塔镇人民政府</t>
  </si>
  <si>
    <t>杨家城文物遗址日常维护工作经费</t>
  </si>
  <si>
    <t>西沟街道办事处</t>
  </si>
  <si>
    <t>西沟财政所办公楼维修改造资金</t>
  </si>
  <si>
    <t>上榆树峁工业集中区环卫所建设工程资金</t>
  </si>
  <si>
    <t>永兴街道办事处</t>
  </si>
  <si>
    <t>滨河新区街道办事处</t>
  </si>
  <si>
    <t>新元社区打造星级智慧社区经费</t>
  </si>
  <si>
    <t>城市中心公园项目建设指挥部搬迁办公场所装修资金</t>
  </si>
  <si>
    <t>滨河新区街道办关于文化服务站及广场建设专项经费</t>
  </si>
  <si>
    <t>滨河新区街道办关于红店路沿线环境卫生治理经费</t>
  </si>
  <si>
    <t>村级文化广场升级改造资金</t>
  </si>
  <si>
    <t>水泥制品厂搬迁、房屋设备拆迁、整治等费用</t>
  </si>
  <si>
    <t>李家梁村园子湾污水处理站后续工程建设</t>
  </si>
  <si>
    <t>关于红柳林村红柳林等三个村民小组安全隐患治理请求资金</t>
  </si>
  <si>
    <t>大柳塔镇人民政府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</si>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</sst>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8">
    <font>
      <sz val="12"/>
      <name val="宋体"/>
      <family val="0"/>
    </font>
    <font>
      <sz val="16"/>
      <name val="仿宋"/>
      <family val="3"/>
    </font>
    <font>
      <sz val="20"/>
      <color indexed="8"/>
      <name val="方正小标宋简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b/>
      <sz val="11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仿宋"/>
      <family val="3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20"/>
      <color rgb="FF000000"/>
      <name val="方正小标宋简体"/>
      <family val="0"/>
    </font>
    <font>
      <sz val="12"/>
      <color rgb="FF000000"/>
      <name val="仿宋"/>
      <family val="3"/>
    </font>
    <font>
      <b/>
      <sz val="12"/>
      <color rgb="FF000000"/>
      <name val="仿宋"/>
      <family val="3"/>
    </font>
    <font>
      <b/>
      <sz val="11"/>
      <color theme="1"/>
      <name val="宋体"/>
      <family val="0"/>
    </font>
    <font>
      <b/>
      <sz val="10"/>
      <name val="Cambria"/>
      <family val="0"/>
    </font>
    <font>
      <sz val="10"/>
      <name val="Cambria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22"/>
      <color theme="1"/>
      <name val="Calibri"/>
      <family val="0"/>
    </font>
    <font>
      <sz val="2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5" fillId="0" borderId="4" applyNumberFormat="0" applyFill="0" applyAlignment="0" applyProtection="0"/>
    <xf numFmtId="0" fontId="24" fillId="8" borderId="0" applyNumberFormat="0" applyBorder="0" applyAlignment="0" applyProtection="0"/>
    <xf numFmtId="0" fontId="28" fillId="0" borderId="5" applyNumberFormat="0" applyFill="0" applyAlignment="0" applyProtection="0"/>
    <xf numFmtId="0" fontId="24" fillId="9" borderId="0" applyNumberFormat="0" applyBorder="0" applyAlignment="0" applyProtection="0"/>
    <xf numFmtId="0" fontId="39" fillId="10" borderId="6" applyNumberFormat="0" applyAlignment="0" applyProtection="0"/>
    <xf numFmtId="0" fontId="34" fillId="10" borderId="1" applyNumberFormat="0" applyAlignment="0" applyProtection="0"/>
    <xf numFmtId="0" fontId="23" fillId="11" borderId="7" applyNumberFormat="0" applyAlignment="0" applyProtection="0"/>
    <xf numFmtId="0" fontId="21" fillId="3" borderId="0" applyNumberFormat="0" applyBorder="0" applyAlignment="0" applyProtection="0"/>
    <xf numFmtId="0" fontId="24" fillId="12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31" fillId="2" borderId="0" applyNumberFormat="0" applyBorder="0" applyAlignment="0" applyProtection="0"/>
    <xf numFmtId="0" fontId="25" fillId="13" borderId="0" applyNumberFormat="0" applyBorder="0" applyAlignment="0" applyProtection="0"/>
    <xf numFmtId="0" fontId="21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20" borderId="0" applyNumberFormat="0" applyBorder="0" applyAlignment="0" applyProtection="0"/>
    <xf numFmtId="0" fontId="21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2" fillId="0" borderId="0">
      <alignment/>
      <protection locked="0"/>
    </xf>
    <xf numFmtId="0" fontId="0" fillId="0" borderId="0">
      <alignment/>
      <protection/>
    </xf>
  </cellStyleXfs>
  <cellXfs count="169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" fontId="5" fillId="0" borderId="10" xfId="67" applyNumberFormat="1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0" fontId="16" fillId="0" borderId="15" xfId="0" applyNumberFormat="1" applyFont="1" applyFill="1" applyBorder="1" applyAlignment="1" applyProtection="1">
      <alignment vertical="center" wrapText="1"/>
      <protection/>
    </xf>
    <xf numFmtId="0" fontId="16" fillId="0" borderId="16" xfId="0" applyNumberFormat="1" applyFont="1" applyFill="1" applyBorder="1" applyAlignment="1" applyProtection="1">
      <alignment vertical="center" wrapText="1"/>
      <protection/>
    </xf>
    <xf numFmtId="0" fontId="16" fillId="0" borderId="17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6" fillId="0" borderId="10" xfId="67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/>
    </xf>
    <xf numFmtId="0" fontId="5" fillId="0" borderId="10" xfId="67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0" xfId="67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67" applyNumberFormat="1" applyFont="1" applyFill="1" applyBorder="1" applyAlignment="1">
      <alignment horizontal="left" vertical="center" wrapText="1"/>
      <protection/>
    </xf>
    <xf numFmtId="1" fontId="5" fillId="0" borderId="10" xfId="67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0" fontId="48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 vertical="center"/>
    </xf>
    <xf numFmtId="176" fontId="5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10" fontId="48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indent="1"/>
    </xf>
    <xf numFmtId="0" fontId="55" fillId="0" borderId="10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indent="2"/>
    </xf>
    <xf numFmtId="0" fontId="52" fillId="0" borderId="1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55" fillId="0" borderId="10" xfId="0" applyFont="1" applyFill="1" applyBorder="1" applyAlignment="1">
      <alignment horizontal="left" vertical="center" wrapText="1" indent="2"/>
    </xf>
    <xf numFmtId="0" fontId="55" fillId="0" borderId="23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left" vertical="center"/>
    </xf>
    <xf numFmtId="0" fontId="55" fillId="0" borderId="22" xfId="0" applyFont="1" applyFill="1" applyBorder="1" applyAlignment="1">
      <alignment horizontal="left" vertical="center"/>
    </xf>
    <xf numFmtId="0" fontId="55" fillId="0" borderId="23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/>
    </xf>
    <xf numFmtId="0" fontId="54" fillId="0" borderId="22" xfId="0" applyFont="1" applyFill="1" applyBorder="1" applyAlignment="1">
      <alignment vertical="center"/>
    </xf>
    <xf numFmtId="177" fontId="54" fillId="0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left"/>
    </xf>
    <xf numFmtId="0" fontId="55" fillId="0" borderId="23" xfId="0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5" fillId="0" borderId="24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58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74.625" style="0" customWidth="1"/>
    <col min="2" max="2" width="27.875" style="0" customWidth="1"/>
  </cols>
  <sheetData>
    <row r="1" spans="1:2" ht="49.5" customHeight="1">
      <c r="A1" s="164" t="s">
        <v>0</v>
      </c>
      <c r="B1" s="164" t="s">
        <v>1</v>
      </c>
    </row>
    <row r="2" spans="1:2" ht="49.5" customHeight="1">
      <c r="A2" s="165" t="s">
        <v>2</v>
      </c>
      <c r="B2" s="166" t="s">
        <v>3</v>
      </c>
    </row>
    <row r="3" spans="1:2" ht="49.5" customHeight="1">
      <c r="A3" s="165" t="s">
        <v>4</v>
      </c>
      <c r="B3" s="166" t="s">
        <v>5</v>
      </c>
    </row>
    <row r="4" spans="1:2" ht="49.5" customHeight="1">
      <c r="A4" s="165" t="s">
        <v>6</v>
      </c>
      <c r="B4" s="166" t="s">
        <v>7</v>
      </c>
    </row>
    <row r="5" spans="1:2" ht="49.5" customHeight="1">
      <c r="A5" s="165" t="s">
        <v>8</v>
      </c>
      <c r="B5" s="166" t="s">
        <v>9</v>
      </c>
    </row>
    <row r="6" spans="1:2" ht="49.5" customHeight="1">
      <c r="A6" s="165" t="s">
        <v>10</v>
      </c>
      <c r="B6" s="167" t="s">
        <v>11</v>
      </c>
    </row>
    <row r="7" spans="1:2" ht="49.5" customHeight="1">
      <c r="A7" s="168" t="s">
        <v>12</v>
      </c>
      <c r="B7" s="166" t="s">
        <v>13</v>
      </c>
    </row>
    <row r="8" spans="1:2" ht="49.5" customHeight="1">
      <c r="A8" s="165" t="s">
        <v>14</v>
      </c>
      <c r="B8" s="166" t="s">
        <v>15</v>
      </c>
    </row>
    <row r="9" spans="1:2" ht="49.5" customHeight="1">
      <c r="A9" s="165" t="s">
        <v>16</v>
      </c>
      <c r="B9" s="166" t="s">
        <v>17</v>
      </c>
    </row>
    <row r="10" spans="1:2" ht="49.5" customHeight="1">
      <c r="A10" s="165" t="s">
        <v>18</v>
      </c>
      <c r="B10" s="166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0"/>
  <sheetViews>
    <sheetView view="pageBreakPreview" zoomScaleSheetLayoutView="100" workbookViewId="0" topLeftCell="A67">
      <selection activeCell="A94" sqref="A94:A96"/>
    </sheetView>
  </sheetViews>
  <sheetFormatPr defaultColWidth="9.00390625" defaultRowHeight="14.25"/>
  <cols>
    <col min="1" max="1" width="25.50390625" style="1" customWidth="1"/>
    <col min="2" max="2" width="47.625" style="1" customWidth="1"/>
    <col min="3" max="3" width="10.375" style="1" customWidth="1"/>
    <col min="4" max="16384" width="9.00390625" style="1" customWidth="1"/>
  </cols>
  <sheetData>
    <row r="1" ht="21.75" customHeight="1">
      <c r="A1" s="2" t="s">
        <v>283</v>
      </c>
    </row>
    <row r="2" spans="1:3" ht="31.5" customHeight="1">
      <c r="A2" s="3" t="s">
        <v>284</v>
      </c>
      <c r="B2" s="3"/>
      <c r="C2" s="3"/>
    </row>
    <row r="3" spans="1:3" ht="15.75" customHeight="1">
      <c r="A3" s="4" t="s">
        <v>23</v>
      </c>
      <c r="B3" s="4"/>
      <c r="C3" s="4"/>
    </row>
    <row r="4" spans="1:3" ht="21.75" customHeight="1">
      <c r="A4" s="5" t="s">
        <v>285</v>
      </c>
      <c r="B4" s="5" t="s">
        <v>242</v>
      </c>
      <c r="C4" s="5" t="s">
        <v>286</v>
      </c>
    </row>
    <row r="5" spans="1:3" s="1" customFormat="1" ht="33" customHeight="1">
      <c r="A5" s="6" t="s">
        <v>287</v>
      </c>
      <c r="B5" s="7" t="s">
        <v>288</v>
      </c>
      <c r="C5" s="6">
        <v>76</v>
      </c>
    </row>
    <row r="6" spans="1:3" s="1" customFormat="1" ht="27" customHeight="1">
      <c r="A6" s="8" t="s">
        <v>289</v>
      </c>
      <c r="B6" s="7" t="s">
        <v>290</v>
      </c>
      <c r="C6" s="6">
        <v>55.0211</v>
      </c>
    </row>
    <row r="7" spans="1:3" s="1" customFormat="1" ht="27" customHeight="1">
      <c r="A7" s="9"/>
      <c r="B7" s="7" t="s">
        <v>291</v>
      </c>
      <c r="C7" s="6">
        <v>3.52</v>
      </c>
    </row>
    <row r="8" spans="1:3" s="1" customFormat="1" ht="27" customHeight="1">
      <c r="A8" s="10"/>
      <c r="B8" s="7" t="s">
        <v>292</v>
      </c>
      <c r="C8" s="6">
        <v>631.218</v>
      </c>
    </row>
    <row r="9" spans="1:3" s="1" customFormat="1" ht="27" customHeight="1">
      <c r="A9" s="6" t="s">
        <v>293</v>
      </c>
      <c r="B9" s="7" t="s">
        <v>294</v>
      </c>
      <c r="C9" s="6">
        <v>200</v>
      </c>
    </row>
    <row r="10" spans="1:3" s="1" customFormat="1" ht="30" customHeight="1">
      <c r="A10" s="6" t="s">
        <v>295</v>
      </c>
      <c r="B10" s="7" t="s">
        <v>296</v>
      </c>
      <c r="C10" s="6">
        <v>68.2</v>
      </c>
    </row>
    <row r="11" spans="1:3" s="1" customFormat="1" ht="30" customHeight="1">
      <c r="A11" s="8" t="s">
        <v>297</v>
      </c>
      <c r="B11" s="7" t="s">
        <v>298</v>
      </c>
      <c r="C11" s="6">
        <v>74</v>
      </c>
    </row>
    <row r="12" spans="1:3" s="1" customFormat="1" ht="27" customHeight="1">
      <c r="A12" s="9"/>
      <c r="B12" s="7" t="s">
        <v>299</v>
      </c>
      <c r="C12" s="6">
        <v>18</v>
      </c>
    </row>
    <row r="13" spans="1:3" s="1" customFormat="1" ht="27" customHeight="1">
      <c r="A13" s="9"/>
      <c r="B13" s="7" t="s">
        <v>300</v>
      </c>
      <c r="C13" s="6">
        <v>22.5332</v>
      </c>
    </row>
    <row r="14" spans="1:3" s="1" customFormat="1" ht="27" customHeight="1">
      <c r="A14" s="9"/>
      <c r="B14" s="7" t="s">
        <v>301</v>
      </c>
      <c r="C14" s="6">
        <v>45.0863</v>
      </c>
    </row>
    <row r="15" spans="1:3" s="1" customFormat="1" ht="27" customHeight="1">
      <c r="A15" s="10"/>
      <c r="B15" s="7" t="s">
        <v>302</v>
      </c>
      <c r="C15" s="6">
        <v>27.5</v>
      </c>
    </row>
    <row r="16" spans="1:3" s="1" customFormat="1" ht="24" customHeight="1">
      <c r="A16" s="8" t="s">
        <v>303</v>
      </c>
      <c r="B16" s="7" t="s">
        <v>304</v>
      </c>
      <c r="C16" s="6">
        <v>23.7</v>
      </c>
    </row>
    <row r="17" spans="1:3" s="1" customFormat="1" ht="30" customHeight="1">
      <c r="A17" s="9"/>
      <c r="B17" s="7" t="s">
        <v>305</v>
      </c>
      <c r="C17" s="6">
        <v>36.48</v>
      </c>
    </row>
    <row r="18" spans="1:3" s="1" customFormat="1" ht="27" customHeight="1">
      <c r="A18" s="10"/>
      <c r="B18" s="7" t="s">
        <v>306</v>
      </c>
      <c r="C18" s="6">
        <v>352</v>
      </c>
    </row>
    <row r="19" spans="1:3" s="1" customFormat="1" ht="27" customHeight="1">
      <c r="A19" s="8" t="s">
        <v>307</v>
      </c>
      <c r="B19" s="7" t="s">
        <v>308</v>
      </c>
      <c r="C19" s="6">
        <v>48</v>
      </c>
    </row>
    <row r="20" spans="1:3" s="1" customFormat="1" ht="27" customHeight="1">
      <c r="A20" s="9"/>
      <c r="B20" s="7" t="s">
        <v>309</v>
      </c>
      <c r="C20" s="6">
        <v>46.55</v>
      </c>
    </row>
    <row r="21" spans="1:3" s="1" customFormat="1" ht="27" customHeight="1">
      <c r="A21" s="9"/>
      <c r="B21" s="7" t="s">
        <v>310</v>
      </c>
      <c r="C21" s="6">
        <v>46.8</v>
      </c>
    </row>
    <row r="22" spans="1:3" s="1" customFormat="1" ht="27" customHeight="1">
      <c r="A22" s="10"/>
      <c r="B22" s="7" t="s">
        <v>311</v>
      </c>
      <c r="C22" s="6">
        <v>30.96</v>
      </c>
    </row>
    <row r="23" spans="1:3" s="1" customFormat="1" ht="27" customHeight="1">
      <c r="A23" s="6" t="s">
        <v>312</v>
      </c>
      <c r="B23" s="7" t="s">
        <v>313</v>
      </c>
      <c r="C23" s="6">
        <v>91.22</v>
      </c>
    </row>
    <row r="24" spans="1:3" s="1" customFormat="1" ht="27" customHeight="1">
      <c r="A24" s="8" t="s">
        <v>314</v>
      </c>
      <c r="B24" s="7" t="s">
        <v>315</v>
      </c>
      <c r="C24" s="6">
        <v>70</v>
      </c>
    </row>
    <row r="25" spans="1:3" s="1" customFormat="1" ht="27" customHeight="1">
      <c r="A25" s="9"/>
      <c r="B25" s="7" t="s">
        <v>316</v>
      </c>
      <c r="C25" s="6">
        <v>342</v>
      </c>
    </row>
    <row r="26" spans="1:3" s="1" customFormat="1" ht="27" customHeight="1">
      <c r="A26" s="9"/>
      <c r="B26" s="7" t="s">
        <v>317</v>
      </c>
      <c r="C26" s="6">
        <v>45</v>
      </c>
    </row>
    <row r="27" spans="1:3" s="1" customFormat="1" ht="27" customHeight="1">
      <c r="A27" s="10"/>
      <c r="B27" s="7" t="s">
        <v>318</v>
      </c>
      <c r="C27" s="6">
        <v>20</v>
      </c>
    </row>
    <row r="28" spans="1:3" s="1" customFormat="1" ht="30" customHeight="1">
      <c r="A28" s="8" t="s">
        <v>105</v>
      </c>
      <c r="B28" s="7" t="s">
        <v>319</v>
      </c>
      <c r="C28" s="6">
        <v>32</v>
      </c>
    </row>
    <row r="29" spans="1:3" s="1" customFormat="1" ht="30" customHeight="1">
      <c r="A29" s="9"/>
      <c r="B29" s="7" t="s">
        <v>320</v>
      </c>
      <c r="C29" s="6">
        <v>107</v>
      </c>
    </row>
    <row r="30" spans="1:3" s="1" customFormat="1" ht="30" customHeight="1">
      <c r="A30" s="10"/>
      <c r="B30" s="7" t="s">
        <v>321</v>
      </c>
      <c r="C30" s="6">
        <v>30</v>
      </c>
    </row>
    <row r="31" spans="1:3" s="1" customFormat="1" ht="30" customHeight="1">
      <c r="A31" s="8" t="s">
        <v>322</v>
      </c>
      <c r="B31" s="7" t="s">
        <v>323</v>
      </c>
      <c r="C31" s="6">
        <v>150</v>
      </c>
    </row>
    <row r="32" spans="1:3" s="1" customFormat="1" ht="30" customHeight="1">
      <c r="A32" s="9"/>
      <c r="B32" s="7" t="s">
        <v>324</v>
      </c>
      <c r="C32" s="6">
        <v>6.75</v>
      </c>
    </row>
    <row r="33" spans="1:3" s="1" customFormat="1" ht="30" customHeight="1">
      <c r="A33" s="9"/>
      <c r="B33" s="7" t="s">
        <v>325</v>
      </c>
      <c r="C33" s="6">
        <v>218.5</v>
      </c>
    </row>
    <row r="34" spans="1:3" s="1" customFormat="1" ht="30" customHeight="1">
      <c r="A34" s="9"/>
      <c r="B34" s="7" t="s">
        <v>326</v>
      </c>
      <c r="C34" s="6">
        <v>148.674938</v>
      </c>
    </row>
    <row r="35" spans="1:3" s="1" customFormat="1" ht="30" customHeight="1">
      <c r="A35" s="10"/>
      <c r="B35" s="7" t="s">
        <v>327</v>
      </c>
      <c r="C35" s="6">
        <v>82</v>
      </c>
    </row>
    <row r="36" spans="1:3" s="1" customFormat="1" ht="30" customHeight="1">
      <c r="A36" s="6" t="s">
        <v>328</v>
      </c>
      <c r="B36" s="7" t="s">
        <v>329</v>
      </c>
      <c r="C36" s="6">
        <v>100</v>
      </c>
    </row>
    <row r="37" spans="1:3" s="1" customFormat="1" ht="30" customHeight="1">
      <c r="A37" s="8" t="s">
        <v>330</v>
      </c>
      <c r="B37" s="7" t="s">
        <v>331</v>
      </c>
      <c r="C37" s="6">
        <v>18</v>
      </c>
    </row>
    <row r="38" spans="1:3" s="1" customFormat="1" ht="30" customHeight="1">
      <c r="A38" s="9"/>
      <c r="B38" s="7" t="s">
        <v>332</v>
      </c>
      <c r="C38" s="6">
        <v>9.2</v>
      </c>
    </row>
    <row r="39" spans="1:3" s="1" customFormat="1" ht="30" customHeight="1">
      <c r="A39" s="9"/>
      <c r="B39" s="7" t="s">
        <v>333</v>
      </c>
      <c r="C39" s="6">
        <v>10.2</v>
      </c>
    </row>
    <row r="40" spans="1:3" s="1" customFormat="1" ht="30" customHeight="1">
      <c r="A40" s="10"/>
      <c r="B40" s="7" t="s">
        <v>334</v>
      </c>
      <c r="C40" s="6">
        <v>32.9593</v>
      </c>
    </row>
    <row r="41" spans="1:3" s="1" customFormat="1" ht="30" customHeight="1">
      <c r="A41" s="8" t="s">
        <v>335</v>
      </c>
      <c r="B41" s="7" t="s">
        <v>336</v>
      </c>
      <c r="C41" s="6">
        <v>93</v>
      </c>
    </row>
    <row r="42" spans="1:3" s="1" customFormat="1" ht="30" customHeight="1">
      <c r="A42" s="10"/>
      <c r="B42" s="7" t="s">
        <v>337</v>
      </c>
      <c r="C42" s="6">
        <v>7.2</v>
      </c>
    </row>
    <row r="43" spans="1:3" s="1" customFormat="1" ht="30" customHeight="1">
      <c r="A43" s="8" t="s">
        <v>338</v>
      </c>
      <c r="B43" s="7" t="s">
        <v>339</v>
      </c>
      <c r="C43" s="6">
        <v>67</v>
      </c>
    </row>
    <row r="44" spans="1:3" s="1" customFormat="1" ht="30" customHeight="1">
      <c r="A44" s="9"/>
      <c r="B44" s="7" t="s">
        <v>340</v>
      </c>
      <c r="C44" s="6">
        <v>274</v>
      </c>
    </row>
    <row r="45" spans="1:3" s="1" customFormat="1" ht="30" customHeight="1">
      <c r="A45" s="9"/>
      <c r="B45" s="7" t="s">
        <v>341</v>
      </c>
      <c r="C45" s="6">
        <v>5.4</v>
      </c>
    </row>
    <row r="46" spans="1:3" s="1" customFormat="1" ht="30" customHeight="1">
      <c r="A46" s="9"/>
      <c r="B46" s="7" t="s">
        <v>342</v>
      </c>
      <c r="C46" s="6">
        <v>80.0856</v>
      </c>
    </row>
    <row r="47" spans="1:3" s="1" customFormat="1" ht="30" customHeight="1">
      <c r="A47" s="9"/>
      <c r="B47" s="7" t="s">
        <v>343</v>
      </c>
      <c r="C47" s="6">
        <v>90</v>
      </c>
    </row>
    <row r="48" spans="1:3" s="1" customFormat="1" ht="30" customHeight="1">
      <c r="A48" s="9"/>
      <c r="B48" s="7" t="s">
        <v>344</v>
      </c>
      <c r="C48" s="6">
        <v>126</v>
      </c>
    </row>
    <row r="49" spans="1:3" s="1" customFormat="1" ht="30" customHeight="1">
      <c r="A49" s="10"/>
      <c r="B49" s="7" t="s">
        <v>345</v>
      </c>
      <c r="C49" s="6">
        <v>198</v>
      </c>
    </row>
    <row r="50" spans="1:3" s="1" customFormat="1" ht="30" customHeight="1">
      <c r="A50" s="6" t="s">
        <v>346</v>
      </c>
      <c r="B50" s="7" t="s">
        <v>347</v>
      </c>
      <c r="C50" s="6">
        <v>207.98</v>
      </c>
    </row>
    <row r="51" spans="1:3" s="1" customFormat="1" ht="24" customHeight="1">
      <c r="A51" s="8" t="s">
        <v>348</v>
      </c>
      <c r="B51" s="7" t="s">
        <v>349</v>
      </c>
      <c r="C51" s="6">
        <v>85.88</v>
      </c>
    </row>
    <row r="52" spans="1:3" s="1" customFormat="1" ht="24" customHeight="1">
      <c r="A52" s="9"/>
      <c r="B52" s="7" t="s">
        <v>350</v>
      </c>
      <c r="C52" s="6">
        <v>27.18</v>
      </c>
    </row>
    <row r="53" spans="1:3" s="1" customFormat="1" ht="24" customHeight="1">
      <c r="A53" s="9"/>
      <c r="B53" s="7" t="s">
        <v>351</v>
      </c>
      <c r="C53" s="6">
        <v>127.99</v>
      </c>
    </row>
    <row r="54" spans="1:3" s="1" customFormat="1" ht="24" customHeight="1">
      <c r="A54" s="10"/>
      <c r="B54" s="7" t="s">
        <v>352</v>
      </c>
      <c r="C54" s="6">
        <v>171.6</v>
      </c>
    </row>
    <row r="55" spans="1:3" s="1" customFormat="1" ht="24" customHeight="1">
      <c r="A55" s="8" t="s">
        <v>353</v>
      </c>
      <c r="B55" s="7" t="s">
        <v>354</v>
      </c>
      <c r="C55" s="6">
        <v>30</v>
      </c>
    </row>
    <row r="56" spans="1:3" s="1" customFormat="1" ht="24" customHeight="1">
      <c r="A56" s="10"/>
      <c r="B56" s="7" t="s">
        <v>355</v>
      </c>
      <c r="C56" s="6">
        <v>15</v>
      </c>
    </row>
    <row r="57" spans="1:3" s="1" customFormat="1" ht="24" customHeight="1">
      <c r="A57" s="6" t="s">
        <v>356</v>
      </c>
      <c r="B57" s="7" t="s">
        <v>357</v>
      </c>
      <c r="C57" s="6">
        <v>84.7146</v>
      </c>
    </row>
    <row r="58" spans="1:3" s="1" customFormat="1" ht="24" customHeight="1">
      <c r="A58" s="6" t="s">
        <v>358</v>
      </c>
      <c r="B58" s="7" t="s">
        <v>359</v>
      </c>
      <c r="C58" s="6">
        <v>20</v>
      </c>
    </row>
    <row r="59" spans="1:3" s="1" customFormat="1" ht="24" customHeight="1">
      <c r="A59" s="6" t="s">
        <v>360</v>
      </c>
      <c r="B59" s="7" t="s">
        <v>361</v>
      </c>
      <c r="C59" s="6">
        <v>47.6832</v>
      </c>
    </row>
    <row r="60" spans="1:3" s="1" customFormat="1" ht="24" customHeight="1">
      <c r="A60" s="8" t="s">
        <v>362</v>
      </c>
      <c r="B60" s="7" t="s">
        <v>363</v>
      </c>
      <c r="C60" s="6">
        <v>362.3</v>
      </c>
    </row>
    <row r="61" spans="1:3" s="1" customFormat="1" ht="24" customHeight="1">
      <c r="A61" s="9"/>
      <c r="B61" s="7" t="s">
        <v>364</v>
      </c>
      <c r="C61" s="6">
        <v>14</v>
      </c>
    </row>
    <row r="62" spans="1:3" s="1" customFormat="1" ht="24" customHeight="1">
      <c r="A62" s="10"/>
      <c r="B62" s="7" t="s">
        <v>365</v>
      </c>
      <c r="C62" s="6">
        <v>100</v>
      </c>
    </row>
    <row r="63" spans="1:3" s="1" customFormat="1" ht="24" customHeight="1">
      <c r="A63" s="8" t="s">
        <v>366</v>
      </c>
      <c r="B63" s="7" t="s">
        <v>367</v>
      </c>
      <c r="C63" s="6">
        <v>80</v>
      </c>
    </row>
    <row r="64" spans="1:3" s="1" customFormat="1" ht="24" customHeight="1">
      <c r="A64" s="9"/>
      <c r="B64" s="7" t="s">
        <v>368</v>
      </c>
      <c r="C64" s="6">
        <v>40.8</v>
      </c>
    </row>
    <row r="65" spans="1:3" s="1" customFormat="1" ht="24" customHeight="1">
      <c r="A65" s="9"/>
      <c r="B65" s="7" t="s">
        <v>369</v>
      </c>
      <c r="C65" s="6">
        <v>489.58</v>
      </c>
    </row>
    <row r="66" spans="1:3" s="1" customFormat="1" ht="24" customHeight="1">
      <c r="A66" s="9"/>
      <c r="B66" s="7" t="s">
        <v>370</v>
      </c>
      <c r="C66" s="6">
        <v>12</v>
      </c>
    </row>
    <row r="67" spans="1:3" s="1" customFormat="1" ht="24" customHeight="1">
      <c r="A67" s="10"/>
      <c r="B67" s="7" t="s">
        <v>371</v>
      </c>
      <c r="C67" s="6">
        <v>89</v>
      </c>
    </row>
    <row r="68" spans="1:3" s="1" customFormat="1" ht="28.5" customHeight="1">
      <c r="A68" s="8" t="s">
        <v>372</v>
      </c>
      <c r="B68" s="7" t="s">
        <v>373</v>
      </c>
      <c r="C68" s="6">
        <v>370.4907</v>
      </c>
    </row>
    <row r="69" spans="1:3" s="1" customFormat="1" ht="28.5" customHeight="1">
      <c r="A69" s="10"/>
      <c r="B69" s="7" t="s">
        <v>374</v>
      </c>
      <c r="C69" s="6">
        <v>149</v>
      </c>
    </row>
    <row r="70" spans="1:3" s="1" customFormat="1" ht="28.5" customHeight="1">
      <c r="A70" s="8" t="s">
        <v>375</v>
      </c>
      <c r="B70" s="7" t="s">
        <v>376</v>
      </c>
      <c r="C70" s="6">
        <v>108.42</v>
      </c>
    </row>
    <row r="71" spans="1:3" s="1" customFormat="1" ht="28.5" customHeight="1">
      <c r="A71" s="10"/>
      <c r="B71" s="7" t="s">
        <v>377</v>
      </c>
      <c r="C71" s="6">
        <v>100</v>
      </c>
    </row>
    <row r="72" spans="1:3" s="1" customFormat="1" ht="28.5" customHeight="1">
      <c r="A72" s="8" t="s">
        <v>378</v>
      </c>
      <c r="B72" s="7" t="s">
        <v>379</v>
      </c>
      <c r="C72" s="6">
        <v>51.6</v>
      </c>
    </row>
    <row r="73" spans="1:3" s="1" customFormat="1" ht="28.5" customHeight="1">
      <c r="A73" s="9"/>
      <c r="B73" s="7" t="s">
        <v>380</v>
      </c>
      <c r="C73" s="6">
        <v>10.44</v>
      </c>
    </row>
    <row r="74" spans="1:3" s="1" customFormat="1" ht="28.5" customHeight="1">
      <c r="A74" s="10"/>
      <c r="B74" s="7" t="s">
        <v>381</v>
      </c>
      <c r="C74" s="6">
        <v>100</v>
      </c>
    </row>
    <row r="75" spans="1:3" s="1" customFormat="1" ht="28.5" customHeight="1">
      <c r="A75" s="6" t="s">
        <v>382</v>
      </c>
      <c r="B75" s="7" t="s">
        <v>383</v>
      </c>
      <c r="C75" s="6">
        <v>150</v>
      </c>
    </row>
    <row r="76" spans="1:3" s="1" customFormat="1" ht="28.5" customHeight="1">
      <c r="A76" s="8" t="s">
        <v>384</v>
      </c>
      <c r="B76" s="7" t="s">
        <v>385</v>
      </c>
      <c r="C76" s="6">
        <v>82.751</v>
      </c>
    </row>
    <row r="77" spans="1:3" s="1" customFormat="1" ht="30" customHeight="1">
      <c r="A77" s="9"/>
      <c r="B77" s="7" t="s">
        <v>386</v>
      </c>
      <c r="C77" s="6">
        <v>90</v>
      </c>
    </row>
    <row r="78" spans="1:3" s="1" customFormat="1" ht="30" customHeight="1">
      <c r="A78" s="10"/>
      <c r="B78" s="7" t="s">
        <v>387</v>
      </c>
      <c r="C78" s="6">
        <v>48.08</v>
      </c>
    </row>
    <row r="79" spans="1:3" s="1" customFormat="1" ht="30" customHeight="1">
      <c r="A79" s="8" t="s">
        <v>388</v>
      </c>
      <c r="B79" s="7" t="s">
        <v>389</v>
      </c>
      <c r="C79" s="6">
        <v>30</v>
      </c>
    </row>
    <row r="80" spans="1:3" s="1" customFormat="1" ht="30" customHeight="1">
      <c r="A80" s="6" t="s">
        <v>390</v>
      </c>
      <c r="B80" s="7" t="s">
        <v>391</v>
      </c>
      <c r="C80" s="6">
        <v>30</v>
      </c>
    </row>
    <row r="81" spans="1:3" s="1" customFormat="1" ht="30" customHeight="1">
      <c r="A81" s="8" t="s">
        <v>392</v>
      </c>
      <c r="B81" s="7" t="s">
        <v>393</v>
      </c>
      <c r="C81" s="6">
        <v>50</v>
      </c>
    </row>
    <row r="82" spans="1:3" s="1" customFormat="1" ht="30" customHeight="1">
      <c r="A82" s="9"/>
      <c r="B82" s="7" t="s">
        <v>394</v>
      </c>
      <c r="C82" s="6">
        <v>500</v>
      </c>
    </row>
    <row r="83" spans="1:3" s="1" customFormat="1" ht="30" customHeight="1">
      <c r="A83" s="9"/>
      <c r="B83" s="7" t="s">
        <v>395</v>
      </c>
      <c r="C83" s="6">
        <v>10.1</v>
      </c>
    </row>
    <row r="84" spans="1:3" s="1" customFormat="1" ht="30" customHeight="1">
      <c r="A84" s="10"/>
      <c r="B84" s="7" t="s">
        <v>396</v>
      </c>
      <c r="C84" s="6">
        <v>9.075</v>
      </c>
    </row>
    <row r="85" spans="1:3" s="1" customFormat="1" ht="30" customHeight="1">
      <c r="A85" s="8" t="s">
        <v>397</v>
      </c>
      <c r="B85" s="7" t="s">
        <v>398</v>
      </c>
      <c r="C85" s="6">
        <v>160</v>
      </c>
    </row>
    <row r="86" spans="1:3" s="1" customFormat="1" ht="30" customHeight="1">
      <c r="A86" s="6" t="s">
        <v>399</v>
      </c>
      <c r="B86" s="7" t="s">
        <v>400</v>
      </c>
      <c r="C86" s="6">
        <v>119</v>
      </c>
    </row>
    <row r="87" spans="1:3" s="1" customFormat="1" ht="30" customHeight="1">
      <c r="A87" s="8" t="s">
        <v>401</v>
      </c>
      <c r="B87" s="7" t="s">
        <v>402</v>
      </c>
      <c r="C87" s="6">
        <v>20</v>
      </c>
    </row>
    <row r="88" spans="1:3" s="1" customFormat="1" ht="30" customHeight="1">
      <c r="A88" s="9"/>
      <c r="B88" s="7" t="s">
        <v>403</v>
      </c>
      <c r="C88" s="6">
        <v>198</v>
      </c>
    </row>
    <row r="89" spans="1:3" s="1" customFormat="1" ht="28.5" customHeight="1">
      <c r="A89" s="9"/>
      <c r="B89" s="7" t="s">
        <v>404</v>
      </c>
      <c r="C89" s="6">
        <v>798.448</v>
      </c>
    </row>
    <row r="90" spans="1:3" s="1" customFormat="1" ht="28.5" customHeight="1">
      <c r="A90" s="9"/>
      <c r="B90" s="7" t="s">
        <v>405</v>
      </c>
      <c r="C90" s="6">
        <v>10</v>
      </c>
    </row>
    <row r="91" spans="1:3" s="1" customFormat="1" ht="28.5" customHeight="1">
      <c r="A91" s="10"/>
      <c r="B91" s="7" t="s">
        <v>406</v>
      </c>
      <c r="C91" s="6">
        <v>132</v>
      </c>
    </row>
    <row r="92" spans="1:3" s="1" customFormat="1" ht="28.5" customHeight="1">
      <c r="A92" s="8" t="s">
        <v>407</v>
      </c>
      <c r="B92" s="7" t="s">
        <v>408</v>
      </c>
      <c r="C92" s="6">
        <v>42.8763</v>
      </c>
    </row>
    <row r="93" spans="1:3" s="1" customFormat="1" ht="28.5" customHeight="1">
      <c r="A93" s="9"/>
      <c r="B93" s="7" t="s">
        <v>409</v>
      </c>
      <c r="C93" s="6">
        <v>30</v>
      </c>
    </row>
    <row r="94" spans="1:3" s="1" customFormat="1" ht="30" customHeight="1">
      <c r="A94" s="8" t="s">
        <v>410</v>
      </c>
      <c r="B94" s="7" t="s">
        <v>411</v>
      </c>
      <c r="C94" s="6">
        <v>2</v>
      </c>
    </row>
    <row r="95" spans="1:3" s="1" customFormat="1" ht="30" customHeight="1">
      <c r="A95" s="9"/>
      <c r="B95" s="7" t="s">
        <v>412</v>
      </c>
      <c r="C95" s="6">
        <v>17.3</v>
      </c>
    </row>
    <row r="96" spans="1:3" s="1" customFormat="1" ht="30" customHeight="1">
      <c r="A96" s="10"/>
      <c r="B96" s="7" t="s">
        <v>411</v>
      </c>
      <c r="C96" s="6">
        <v>98</v>
      </c>
    </row>
    <row r="97" spans="1:3" s="1" customFormat="1" ht="30" customHeight="1">
      <c r="A97" s="6" t="s">
        <v>413</v>
      </c>
      <c r="B97" s="7" t="s">
        <v>414</v>
      </c>
      <c r="C97" s="6">
        <v>69.09</v>
      </c>
    </row>
    <row r="98" spans="1:3" s="1" customFormat="1" ht="27" customHeight="1">
      <c r="A98" s="8" t="s">
        <v>262</v>
      </c>
      <c r="B98" s="7" t="s">
        <v>415</v>
      </c>
      <c r="C98" s="6">
        <v>27.475</v>
      </c>
    </row>
    <row r="99" spans="1:3" s="1" customFormat="1" ht="27" customHeight="1">
      <c r="A99" s="9"/>
      <c r="B99" s="7" t="s">
        <v>416</v>
      </c>
      <c r="C99" s="6">
        <v>57</v>
      </c>
    </row>
    <row r="100" spans="1:3" s="1" customFormat="1" ht="27" customHeight="1">
      <c r="A100" s="9"/>
      <c r="B100" s="7" t="s">
        <v>417</v>
      </c>
      <c r="C100" s="6">
        <v>10</v>
      </c>
    </row>
    <row r="101" spans="1:3" s="1" customFormat="1" ht="27" customHeight="1">
      <c r="A101" s="9"/>
      <c r="B101" s="7" t="s">
        <v>418</v>
      </c>
      <c r="C101" s="6">
        <v>12.346</v>
      </c>
    </row>
    <row r="102" spans="1:3" s="1" customFormat="1" ht="27" customHeight="1">
      <c r="A102" s="10"/>
      <c r="B102" s="7" t="s">
        <v>419</v>
      </c>
      <c r="C102" s="6">
        <v>120</v>
      </c>
    </row>
    <row r="103" spans="1:3" s="1" customFormat="1" ht="27" customHeight="1">
      <c r="A103" s="8" t="s">
        <v>420</v>
      </c>
      <c r="B103" s="7" t="s">
        <v>421</v>
      </c>
      <c r="C103" s="6">
        <v>3.486</v>
      </c>
    </row>
    <row r="104" spans="1:3" s="1" customFormat="1" ht="27" customHeight="1">
      <c r="A104" s="9"/>
      <c r="B104" s="7" t="s">
        <v>422</v>
      </c>
      <c r="C104" s="6">
        <v>8.9193</v>
      </c>
    </row>
    <row r="105" spans="1:3" s="1" customFormat="1" ht="27" customHeight="1">
      <c r="A105" s="8" t="s">
        <v>423</v>
      </c>
      <c r="B105" s="7" t="s">
        <v>424</v>
      </c>
      <c r="C105" s="6">
        <v>120</v>
      </c>
    </row>
    <row r="106" spans="1:3" s="1" customFormat="1" ht="27" customHeight="1">
      <c r="A106" s="9"/>
      <c r="B106" s="7" t="s">
        <v>425</v>
      </c>
      <c r="C106" s="6">
        <v>795</v>
      </c>
    </row>
    <row r="107" spans="1:3" s="1" customFormat="1" ht="27" customHeight="1">
      <c r="A107" s="9"/>
      <c r="B107" s="7" t="s">
        <v>426</v>
      </c>
      <c r="C107" s="6">
        <v>180.8</v>
      </c>
    </row>
    <row r="108" spans="1:3" s="1" customFormat="1" ht="27" customHeight="1">
      <c r="A108" s="9"/>
      <c r="B108" s="7" t="s">
        <v>427</v>
      </c>
      <c r="C108" s="6">
        <v>300</v>
      </c>
    </row>
    <row r="109" spans="1:3" s="1" customFormat="1" ht="27" customHeight="1">
      <c r="A109" s="9"/>
      <c r="B109" s="7" t="s">
        <v>428</v>
      </c>
      <c r="C109" s="6">
        <v>15</v>
      </c>
    </row>
    <row r="110" spans="1:3" s="1" customFormat="1" ht="27" customHeight="1">
      <c r="A110" s="9"/>
      <c r="B110" s="7" t="s">
        <v>429</v>
      </c>
      <c r="C110" s="6">
        <v>795</v>
      </c>
    </row>
    <row r="111" spans="1:3" s="1" customFormat="1" ht="27.75" customHeight="1">
      <c r="A111" s="10"/>
      <c r="B111" s="7" t="s">
        <v>430</v>
      </c>
      <c r="C111" s="6">
        <v>15</v>
      </c>
    </row>
    <row r="112" spans="1:3" s="1" customFormat="1" ht="27.75" customHeight="1">
      <c r="A112" s="8" t="s">
        <v>431</v>
      </c>
      <c r="B112" s="7" t="s">
        <v>432</v>
      </c>
      <c r="C112" s="6">
        <v>32</v>
      </c>
    </row>
    <row r="113" spans="1:3" s="1" customFormat="1" ht="27.75" customHeight="1">
      <c r="A113" s="10"/>
      <c r="B113" s="7" t="s">
        <v>433</v>
      </c>
      <c r="C113" s="6">
        <v>86</v>
      </c>
    </row>
    <row r="114" spans="1:3" s="1" customFormat="1" ht="27.75" customHeight="1">
      <c r="A114" s="8" t="s">
        <v>434</v>
      </c>
      <c r="B114" s="7" t="s">
        <v>435</v>
      </c>
      <c r="C114" s="6">
        <v>135</v>
      </c>
    </row>
    <row r="115" spans="1:3" s="1" customFormat="1" ht="27.75" customHeight="1">
      <c r="A115" s="9"/>
      <c r="B115" s="7" t="s">
        <v>436</v>
      </c>
      <c r="C115" s="6">
        <v>360</v>
      </c>
    </row>
    <row r="116" spans="1:3" s="1" customFormat="1" ht="27.75" customHeight="1">
      <c r="A116" s="10"/>
      <c r="B116" s="7" t="s">
        <v>437</v>
      </c>
      <c r="C116" s="6">
        <v>85.5096</v>
      </c>
    </row>
    <row r="117" spans="1:3" s="1" customFormat="1" ht="27.75" customHeight="1">
      <c r="A117" s="6" t="s">
        <v>438</v>
      </c>
      <c r="B117" s="7" t="s">
        <v>439</v>
      </c>
      <c r="C117" s="6">
        <v>49.2</v>
      </c>
    </row>
    <row r="118" spans="1:3" s="1" customFormat="1" ht="27.75" customHeight="1">
      <c r="A118" s="6" t="s">
        <v>440</v>
      </c>
      <c r="B118" s="7" t="s">
        <v>379</v>
      </c>
      <c r="C118" s="6">
        <v>20</v>
      </c>
    </row>
    <row r="119" spans="1:3" s="1" customFormat="1" ht="27.75" customHeight="1">
      <c r="A119" s="6"/>
      <c r="B119" s="7" t="s">
        <v>441</v>
      </c>
      <c r="C119" s="6">
        <v>697.97</v>
      </c>
    </row>
    <row r="120" spans="1:3" s="1" customFormat="1" ht="27.75" customHeight="1">
      <c r="A120" s="6"/>
      <c r="B120" s="7" t="s">
        <v>442</v>
      </c>
      <c r="C120" s="6">
        <v>58</v>
      </c>
    </row>
    <row r="121" spans="1:3" s="1" customFormat="1" ht="33" customHeight="1">
      <c r="A121" s="6"/>
      <c r="B121" s="7" t="s">
        <v>443</v>
      </c>
      <c r="C121" s="6">
        <v>9.49632</v>
      </c>
    </row>
    <row r="122" spans="1:3" s="1" customFormat="1" ht="28.5" customHeight="1">
      <c r="A122" s="6" t="s">
        <v>444</v>
      </c>
      <c r="B122" s="7" t="s">
        <v>445</v>
      </c>
      <c r="C122" s="6">
        <v>151</v>
      </c>
    </row>
    <row r="123" spans="1:3" s="1" customFormat="1" ht="27" customHeight="1">
      <c r="A123" s="6" t="s">
        <v>446</v>
      </c>
      <c r="B123" s="7" t="s">
        <v>447</v>
      </c>
      <c r="C123" s="6">
        <v>4</v>
      </c>
    </row>
    <row r="124" spans="1:3" s="1" customFormat="1" ht="27" customHeight="1">
      <c r="A124" s="8" t="s">
        <v>448</v>
      </c>
      <c r="B124" s="7" t="s">
        <v>449</v>
      </c>
      <c r="C124" s="6">
        <v>40</v>
      </c>
    </row>
    <row r="125" spans="1:3" s="1" customFormat="1" ht="27" customHeight="1">
      <c r="A125" s="10"/>
      <c r="B125" s="7" t="s">
        <v>450</v>
      </c>
      <c r="C125" s="6">
        <v>9.98</v>
      </c>
    </row>
    <row r="126" spans="1:3" s="1" customFormat="1" ht="27" customHeight="1">
      <c r="A126" s="6" t="s">
        <v>451</v>
      </c>
      <c r="B126" s="7" t="s">
        <v>452</v>
      </c>
      <c r="C126" s="6">
        <v>22</v>
      </c>
    </row>
    <row r="127" spans="1:3" s="1" customFormat="1" ht="27" customHeight="1">
      <c r="A127" s="6" t="s">
        <v>453</v>
      </c>
      <c r="B127" s="11" t="s">
        <v>454</v>
      </c>
      <c r="C127" s="6">
        <v>424</v>
      </c>
    </row>
    <row r="128" spans="1:3" s="1" customFormat="1" ht="27" customHeight="1">
      <c r="A128" s="6" t="s">
        <v>455</v>
      </c>
      <c r="B128" s="7" t="s">
        <v>456</v>
      </c>
      <c r="C128" s="6">
        <v>2.826</v>
      </c>
    </row>
    <row r="129" spans="1:3" s="1" customFormat="1" ht="27" customHeight="1">
      <c r="A129" s="8" t="s">
        <v>457</v>
      </c>
      <c r="B129" s="7" t="s">
        <v>458</v>
      </c>
      <c r="C129" s="6">
        <v>939.2</v>
      </c>
    </row>
    <row r="130" spans="1:3" s="1" customFormat="1" ht="27" customHeight="1">
      <c r="A130" s="9"/>
      <c r="B130" s="7" t="s">
        <v>459</v>
      </c>
      <c r="C130" s="6">
        <v>50</v>
      </c>
    </row>
    <row r="131" spans="1:3" s="1" customFormat="1" ht="27" customHeight="1">
      <c r="A131" s="10"/>
      <c r="B131" s="7" t="s">
        <v>460</v>
      </c>
      <c r="C131" s="6">
        <v>5</v>
      </c>
    </row>
    <row r="132" spans="1:3" s="1" customFormat="1" ht="27" customHeight="1">
      <c r="A132" s="8" t="s">
        <v>461</v>
      </c>
      <c r="B132" s="7" t="s">
        <v>462</v>
      </c>
      <c r="C132" s="6">
        <v>231.1</v>
      </c>
    </row>
    <row r="133" spans="1:3" s="1" customFormat="1" ht="27" customHeight="1">
      <c r="A133" s="9"/>
      <c r="B133" s="7" t="s">
        <v>463</v>
      </c>
      <c r="C133" s="6">
        <v>221.69</v>
      </c>
    </row>
    <row r="134" spans="1:3" s="1" customFormat="1" ht="27" customHeight="1">
      <c r="A134" s="10"/>
      <c r="B134" s="7" t="s">
        <v>464</v>
      </c>
      <c r="C134" s="6">
        <v>221.325</v>
      </c>
    </row>
    <row r="135" spans="1:3" s="1" customFormat="1" ht="36" customHeight="1">
      <c r="A135" s="6" t="s">
        <v>465</v>
      </c>
      <c r="B135" s="7" t="s">
        <v>466</v>
      </c>
      <c r="C135" s="6">
        <v>336</v>
      </c>
    </row>
    <row r="136" spans="1:3" s="1" customFormat="1" ht="27" customHeight="1">
      <c r="A136" s="6" t="s">
        <v>467</v>
      </c>
      <c r="B136" s="7" t="s">
        <v>468</v>
      </c>
      <c r="C136" s="6">
        <v>23.56</v>
      </c>
    </row>
    <row r="137" spans="1:3" s="1" customFormat="1" ht="27" customHeight="1">
      <c r="A137" s="8" t="s">
        <v>469</v>
      </c>
      <c r="B137" s="7" t="s">
        <v>470</v>
      </c>
      <c r="C137" s="6">
        <v>1138.79</v>
      </c>
    </row>
    <row r="138" spans="1:3" s="1" customFormat="1" ht="27" customHeight="1">
      <c r="A138" s="9"/>
      <c r="B138" s="7" t="s">
        <v>471</v>
      </c>
      <c r="C138" s="6">
        <v>613.8144</v>
      </c>
    </row>
    <row r="139" spans="1:3" s="1" customFormat="1" ht="27" customHeight="1">
      <c r="A139" s="8" t="s">
        <v>472</v>
      </c>
      <c r="B139" s="7" t="s">
        <v>473</v>
      </c>
      <c r="C139" s="6">
        <v>27</v>
      </c>
    </row>
    <row r="140" spans="1:3" s="1" customFormat="1" ht="27" customHeight="1">
      <c r="A140" s="9"/>
      <c r="B140" s="7" t="s">
        <v>474</v>
      </c>
      <c r="C140" s="6">
        <v>8.5</v>
      </c>
    </row>
    <row r="141" spans="1:3" s="1" customFormat="1" ht="27" customHeight="1">
      <c r="A141" s="10"/>
      <c r="B141" s="7" t="s">
        <v>475</v>
      </c>
      <c r="C141" s="6">
        <v>29.2983</v>
      </c>
    </row>
    <row r="142" spans="1:3" s="1" customFormat="1" ht="27" customHeight="1">
      <c r="A142" s="8" t="s">
        <v>476</v>
      </c>
      <c r="B142" s="7" t="s">
        <v>477</v>
      </c>
      <c r="C142" s="6">
        <v>91.8</v>
      </c>
    </row>
    <row r="143" spans="1:3" s="1" customFormat="1" ht="27" customHeight="1">
      <c r="A143" s="10"/>
      <c r="B143" s="7" t="s">
        <v>478</v>
      </c>
      <c r="C143" s="6">
        <v>829.986</v>
      </c>
    </row>
    <row r="144" spans="1:3" s="1" customFormat="1" ht="27" customHeight="1">
      <c r="A144" s="8" t="s">
        <v>479</v>
      </c>
      <c r="B144" s="7" t="s">
        <v>480</v>
      </c>
      <c r="C144" s="6">
        <v>177.1</v>
      </c>
    </row>
    <row r="145" spans="1:3" s="1" customFormat="1" ht="27" customHeight="1">
      <c r="A145" s="6" t="s">
        <v>481</v>
      </c>
      <c r="B145" s="7" t="s">
        <v>482</v>
      </c>
      <c r="C145" s="6">
        <v>10</v>
      </c>
    </row>
    <row r="146" spans="1:3" s="1" customFormat="1" ht="28.5" customHeight="1">
      <c r="A146" s="8" t="s">
        <v>483</v>
      </c>
      <c r="B146" s="7" t="s">
        <v>484</v>
      </c>
      <c r="C146" s="6">
        <v>80</v>
      </c>
    </row>
    <row r="147" spans="1:3" s="1" customFormat="1" ht="28.5" customHeight="1">
      <c r="A147" s="9"/>
      <c r="B147" s="7" t="s">
        <v>485</v>
      </c>
      <c r="C147" s="6">
        <v>6.4</v>
      </c>
    </row>
    <row r="148" spans="1:3" s="1" customFormat="1" ht="28.5" customHeight="1">
      <c r="A148" s="9"/>
      <c r="B148" s="7" t="s">
        <v>486</v>
      </c>
      <c r="C148" s="6">
        <v>95</v>
      </c>
    </row>
    <row r="149" spans="1:3" s="1" customFormat="1" ht="28.5" customHeight="1">
      <c r="A149" s="10"/>
      <c r="B149" s="7" t="s">
        <v>487</v>
      </c>
      <c r="C149" s="6">
        <v>95</v>
      </c>
    </row>
    <row r="150" spans="1:3" s="1" customFormat="1" ht="28.5" customHeight="1">
      <c r="A150" s="6" t="s">
        <v>488</v>
      </c>
      <c r="B150" s="7" t="s">
        <v>485</v>
      </c>
      <c r="C150" s="6">
        <v>5</v>
      </c>
    </row>
    <row r="151" spans="1:3" s="1" customFormat="1" ht="28.5" customHeight="1">
      <c r="A151" s="8" t="s">
        <v>489</v>
      </c>
      <c r="B151" s="7" t="s">
        <v>441</v>
      </c>
      <c r="C151" s="6">
        <v>30</v>
      </c>
    </row>
    <row r="152" spans="1:3" s="1" customFormat="1" ht="28.5" customHeight="1">
      <c r="A152" s="10"/>
      <c r="B152" s="7" t="s">
        <v>490</v>
      </c>
      <c r="C152" s="6">
        <v>155</v>
      </c>
    </row>
    <row r="153" spans="1:3" s="1" customFormat="1" ht="28.5" customHeight="1">
      <c r="A153" s="6" t="s">
        <v>491</v>
      </c>
      <c r="B153" s="7" t="s">
        <v>485</v>
      </c>
      <c r="C153" s="6">
        <v>5.4</v>
      </c>
    </row>
    <row r="154" spans="1:3" s="1" customFormat="1" ht="28.5" customHeight="1">
      <c r="A154" s="8" t="s">
        <v>492</v>
      </c>
      <c r="B154" s="7" t="s">
        <v>493</v>
      </c>
      <c r="C154" s="6">
        <v>40</v>
      </c>
    </row>
    <row r="155" spans="1:3" s="1" customFormat="1" ht="28.5" customHeight="1">
      <c r="A155" s="10"/>
      <c r="B155" s="7" t="s">
        <v>485</v>
      </c>
      <c r="C155" s="6">
        <v>3.4</v>
      </c>
    </row>
    <row r="156" spans="1:3" s="1" customFormat="1" ht="28.5" customHeight="1">
      <c r="A156" s="8" t="s">
        <v>494</v>
      </c>
      <c r="B156" s="7" t="s">
        <v>495</v>
      </c>
      <c r="C156" s="6">
        <v>183.6</v>
      </c>
    </row>
    <row r="157" spans="1:3" s="1" customFormat="1" ht="30.75" customHeight="1">
      <c r="A157" s="9"/>
      <c r="B157" s="7" t="s">
        <v>496</v>
      </c>
      <c r="C157" s="6">
        <v>58.6</v>
      </c>
    </row>
    <row r="158" spans="1:3" s="1" customFormat="1" ht="30.75" customHeight="1">
      <c r="A158" s="9"/>
      <c r="B158" s="7" t="s">
        <v>497</v>
      </c>
      <c r="C158" s="6">
        <v>31.6</v>
      </c>
    </row>
    <row r="159" spans="1:3" s="1" customFormat="1" ht="30.75" customHeight="1">
      <c r="A159" s="9"/>
      <c r="B159" s="7" t="s">
        <v>498</v>
      </c>
      <c r="C159" s="6">
        <v>10</v>
      </c>
    </row>
    <row r="160" spans="1:3" s="1" customFormat="1" ht="30.75" customHeight="1">
      <c r="A160" s="9"/>
      <c r="B160" s="7" t="s">
        <v>499</v>
      </c>
      <c r="C160" s="6">
        <v>72.6</v>
      </c>
    </row>
    <row r="161" spans="1:3" s="1" customFormat="1" ht="30.75" customHeight="1">
      <c r="A161" s="9"/>
      <c r="B161" s="7" t="s">
        <v>500</v>
      </c>
      <c r="C161" s="6">
        <v>58</v>
      </c>
    </row>
    <row r="162" spans="1:3" s="1" customFormat="1" ht="30.75" customHeight="1">
      <c r="A162" s="10"/>
      <c r="B162" s="7" t="s">
        <v>501</v>
      </c>
      <c r="C162" s="6">
        <v>10</v>
      </c>
    </row>
    <row r="163" spans="1:3" s="1" customFormat="1" ht="30.75" customHeight="1">
      <c r="A163" s="6" t="s">
        <v>502</v>
      </c>
      <c r="B163" s="7" t="s">
        <v>503</v>
      </c>
      <c r="C163" s="6">
        <v>86.3</v>
      </c>
    </row>
    <row r="164" spans="1:3" s="1" customFormat="1" ht="30.75" customHeight="1">
      <c r="A164" s="6"/>
      <c r="B164" s="7" t="s">
        <v>504</v>
      </c>
      <c r="C164" s="6">
        <v>439.8</v>
      </c>
    </row>
    <row r="165" spans="1:3" s="1" customFormat="1" ht="30.75" customHeight="1">
      <c r="A165" s="6"/>
      <c r="B165" s="7" t="s">
        <v>505</v>
      </c>
      <c r="C165" s="6">
        <v>350</v>
      </c>
    </row>
    <row r="166" spans="1:3" s="1" customFormat="1" ht="30.75" customHeight="1">
      <c r="A166" s="6"/>
      <c r="B166" s="7" t="s">
        <v>485</v>
      </c>
      <c r="C166" s="6">
        <v>10.4</v>
      </c>
    </row>
    <row r="167" spans="1:3" s="1" customFormat="1" ht="30.75" customHeight="1">
      <c r="A167" s="6"/>
      <c r="B167" s="7" t="s">
        <v>506</v>
      </c>
      <c r="C167" s="6">
        <v>479.3653</v>
      </c>
    </row>
    <row r="168" spans="1:3" s="1" customFormat="1" ht="30.75" customHeight="1">
      <c r="A168" s="8" t="s">
        <v>507</v>
      </c>
      <c r="B168" s="7" t="s">
        <v>508</v>
      </c>
      <c r="C168" s="6">
        <v>200</v>
      </c>
    </row>
    <row r="169" spans="1:3" s="1" customFormat="1" ht="30" customHeight="1">
      <c r="A169" s="9"/>
      <c r="B169" s="7" t="s">
        <v>509</v>
      </c>
      <c r="C169" s="6">
        <v>274.23</v>
      </c>
    </row>
    <row r="170" spans="1:3" s="1" customFormat="1" ht="24" customHeight="1">
      <c r="A170" s="9"/>
      <c r="B170" s="7" t="s">
        <v>510</v>
      </c>
      <c r="C170" s="6">
        <v>237.62</v>
      </c>
    </row>
    <row r="171" spans="1:3" s="1" customFormat="1" ht="33" customHeight="1">
      <c r="A171" s="10"/>
      <c r="B171" s="7" t="s">
        <v>511</v>
      </c>
      <c r="C171" s="6">
        <v>84</v>
      </c>
    </row>
    <row r="172" spans="1:3" s="1" customFormat="1" ht="24" customHeight="1">
      <c r="A172" s="8" t="s">
        <v>512</v>
      </c>
      <c r="B172" s="7" t="s">
        <v>513</v>
      </c>
      <c r="C172" s="6">
        <v>129.8</v>
      </c>
    </row>
    <row r="173" spans="1:3" s="1" customFormat="1" ht="24" customHeight="1">
      <c r="A173" s="9"/>
      <c r="B173" s="7" t="s">
        <v>514</v>
      </c>
      <c r="C173" s="6">
        <v>66</v>
      </c>
    </row>
    <row r="174" spans="1:3" s="1" customFormat="1" ht="24" customHeight="1">
      <c r="A174" s="9"/>
      <c r="B174" s="7" t="s">
        <v>515</v>
      </c>
      <c r="C174" s="6">
        <v>128.5163</v>
      </c>
    </row>
    <row r="175" spans="1:3" s="1" customFormat="1" ht="24" customHeight="1">
      <c r="A175" s="9"/>
      <c r="B175" s="7" t="s">
        <v>516</v>
      </c>
      <c r="C175" s="6">
        <v>45</v>
      </c>
    </row>
    <row r="176" spans="1:3" s="1" customFormat="1" ht="24" customHeight="1">
      <c r="A176" s="10"/>
      <c r="B176" s="7" t="s">
        <v>517</v>
      </c>
      <c r="C176" s="6">
        <v>33.2466</v>
      </c>
    </row>
    <row r="177" spans="1:3" s="1" customFormat="1" ht="24" customHeight="1">
      <c r="A177" s="6" t="s">
        <v>518</v>
      </c>
      <c r="B177" s="7" t="s">
        <v>519</v>
      </c>
      <c r="C177" s="6">
        <v>276</v>
      </c>
    </row>
    <row r="178" spans="1:3" s="1" customFormat="1" ht="24" customHeight="1">
      <c r="A178" s="8" t="s">
        <v>520</v>
      </c>
      <c r="B178" s="7" t="s">
        <v>521</v>
      </c>
      <c r="C178" s="6">
        <v>24.2821</v>
      </c>
    </row>
    <row r="179" spans="1:3" s="1" customFormat="1" ht="24" customHeight="1">
      <c r="A179" s="9"/>
      <c r="B179" s="7" t="s">
        <v>522</v>
      </c>
      <c r="C179" s="6">
        <v>75</v>
      </c>
    </row>
    <row r="180" spans="1:3" s="1" customFormat="1" ht="24" customHeight="1">
      <c r="A180" s="10"/>
      <c r="B180" s="7" t="s">
        <v>523</v>
      </c>
      <c r="C180" s="6">
        <v>38</v>
      </c>
    </row>
    <row r="181" spans="1:3" s="1" customFormat="1" ht="24" customHeight="1">
      <c r="A181" s="8" t="s">
        <v>524</v>
      </c>
      <c r="B181" s="7" t="s">
        <v>525</v>
      </c>
      <c r="C181" s="6">
        <v>200</v>
      </c>
    </row>
    <row r="182" spans="1:3" s="1" customFormat="1" ht="24" customHeight="1">
      <c r="A182" s="9"/>
      <c r="B182" s="7" t="s">
        <v>526</v>
      </c>
      <c r="C182" s="6">
        <v>818.482</v>
      </c>
    </row>
    <row r="183" spans="1:3" s="1" customFormat="1" ht="25.5" customHeight="1">
      <c r="A183" s="10"/>
      <c r="B183" s="7" t="s">
        <v>527</v>
      </c>
      <c r="C183" s="6">
        <v>590</v>
      </c>
    </row>
    <row r="184" spans="1:3" s="1" customFormat="1" ht="25.5" customHeight="1">
      <c r="A184" s="8" t="s">
        <v>528</v>
      </c>
      <c r="B184" s="7" t="s">
        <v>525</v>
      </c>
      <c r="C184" s="6">
        <v>200</v>
      </c>
    </row>
    <row r="185" spans="1:3" s="1" customFormat="1" ht="25.5" customHeight="1">
      <c r="A185" s="9"/>
      <c r="B185" s="7" t="s">
        <v>529</v>
      </c>
      <c r="C185" s="6">
        <v>50</v>
      </c>
    </row>
    <row r="186" spans="1:3" s="1" customFormat="1" ht="25.5" customHeight="1">
      <c r="A186" s="9"/>
      <c r="B186" s="7" t="s">
        <v>530</v>
      </c>
      <c r="C186" s="6">
        <v>92.8708</v>
      </c>
    </row>
    <row r="187" spans="1:3" s="1" customFormat="1" ht="25.5" customHeight="1">
      <c r="A187" s="10"/>
      <c r="B187" s="7" t="s">
        <v>531</v>
      </c>
      <c r="C187" s="6">
        <v>52.2</v>
      </c>
    </row>
    <row r="188" spans="1:3" s="1" customFormat="1" ht="25.5" customHeight="1">
      <c r="A188" s="8" t="s">
        <v>532</v>
      </c>
      <c r="B188" s="7" t="s">
        <v>525</v>
      </c>
      <c r="C188" s="6">
        <v>210</v>
      </c>
    </row>
    <row r="189" spans="1:3" s="1" customFormat="1" ht="25.5" customHeight="1">
      <c r="A189" s="9"/>
      <c r="B189" s="7" t="s">
        <v>533</v>
      </c>
      <c r="C189" s="6">
        <v>160</v>
      </c>
    </row>
    <row r="190" spans="1:3" s="1" customFormat="1" ht="25.5" customHeight="1">
      <c r="A190" s="9"/>
      <c r="B190" s="7" t="s">
        <v>534</v>
      </c>
      <c r="C190" s="6">
        <v>54</v>
      </c>
    </row>
    <row r="191" spans="1:3" s="1" customFormat="1" ht="25.5" customHeight="1">
      <c r="A191" s="9"/>
      <c r="B191" s="7" t="s">
        <v>535</v>
      </c>
      <c r="C191" s="6">
        <v>56.6859</v>
      </c>
    </row>
    <row r="192" spans="1:3" s="1" customFormat="1" ht="25.5" customHeight="1">
      <c r="A192" s="10"/>
      <c r="B192" s="7" t="s">
        <v>530</v>
      </c>
      <c r="C192" s="6">
        <v>97.2865</v>
      </c>
    </row>
    <row r="193" spans="1:3" s="1" customFormat="1" ht="25.5" customHeight="1">
      <c r="A193" s="6" t="s">
        <v>536</v>
      </c>
      <c r="B193" s="7" t="s">
        <v>537</v>
      </c>
      <c r="C193" s="6">
        <v>23</v>
      </c>
    </row>
    <row r="194" spans="1:3" s="1" customFormat="1" ht="27" customHeight="1">
      <c r="A194" s="8" t="s">
        <v>538</v>
      </c>
      <c r="B194" s="7" t="s">
        <v>525</v>
      </c>
      <c r="C194" s="6">
        <v>60</v>
      </c>
    </row>
    <row r="195" spans="1:3" s="1" customFormat="1" ht="27" customHeight="1">
      <c r="A195" s="9"/>
      <c r="B195" s="7" t="s">
        <v>539</v>
      </c>
      <c r="C195" s="6">
        <v>47.44</v>
      </c>
    </row>
    <row r="196" spans="1:3" s="1" customFormat="1" ht="27" customHeight="1">
      <c r="A196" s="9"/>
      <c r="B196" s="7" t="s">
        <v>485</v>
      </c>
      <c r="C196" s="6">
        <v>6</v>
      </c>
    </row>
    <row r="197" spans="1:3" s="1" customFormat="1" ht="27" customHeight="1">
      <c r="A197" s="10"/>
      <c r="B197" s="7" t="s">
        <v>540</v>
      </c>
      <c r="C197" s="6">
        <v>34</v>
      </c>
    </row>
    <row r="198" spans="1:3" s="1" customFormat="1" ht="27" customHeight="1">
      <c r="A198" s="8" t="s">
        <v>541</v>
      </c>
      <c r="B198" s="7" t="s">
        <v>525</v>
      </c>
      <c r="C198" s="6">
        <v>40</v>
      </c>
    </row>
    <row r="199" spans="1:3" s="1" customFormat="1" ht="27" customHeight="1">
      <c r="A199" s="10"/>
      <c r="B199" s="7" t="s">
        <v>485</v>
      </c>
      <c r="C199" s="6">
        <v>4.8</v>
      </c>
    </row>
    <row r="200" spans="1:3" s="1" customFormat="1" ht="27" customHeight="1">
      <c r="A200" s="8" t="s">
        <v>542</v>
      </c>
      <c r="B200" s="7" t="s">
        <v>525</v>
      </c>
      <c r="C200" s="6">
        <v>210</v>
      </c>
    </row>
    <row r="201" spans="1:3" s="1" customFormat="1" ht="27" customHeight="1">
      <c r="A201" s="9"/>
      <c r="B201" s="7" t="s">
        <v>543</v>
      </c>
      <c r="C201" s="6">
        <v>392</v>
      </c>
    </row>
    <row r="202" spans="1:3" s="1" customFormat="1" ht="27" customHeight="1">
      <c r="A202" s="9"/>
      <c r="B202" s="7" t="s">
        <v>544</v>
      </c>
      <c r="C202" s="6">
        <v>27.576</v>
      </c>
    </row>
    <row r="203" spans="1:3" s="1" customFormat="1" ht="27" customHeight="1">
      <c r="A203" s="9"/>
      <c r="B203" s="7" t="s">
        <v>545</v>
      </c>
      <c r="C203" s="6">
        <v>40</v>
      </c>
    </row>
    <row r="204" spans="1:3" s="1" customFormat="1" ht="27" customHeight="1">
      <c r="A204" s="9"/>
      <c r="B204" s="7" t="s">
        <v>546</v>
      </c>
      <c r="C204" s="6">
        <v>30</v>
      </c>
    </row>
    <row r="205" spans="1:3" s="1" customFormat="1" ht="27" customHeight="1">
      <c r="A205" s="9"/>
      <c r="B205" s="7" t="s">
        <v>547</v>
      </c>
      <c r="C205" s="6">
        <v>60</v>
      </c>
    </row>
    <row r="206" spans="1:3" s="1" customFormat="1" ht="27" customHeight="1">
      <c r="A206" s="9"/>
      <c r="B206" s="7" t="s">
        <v>548</v>
      </c>
      <c r="C206" s="6">
        <v>80</v>
      </c>
    </row>
    <row r="207" spans="1:3" s="1" customFormat="1" ht="27" customHeight="1">
      <c r="A207" s="9"/>
      <c r="B207" s="7" t="s">
        <v>549</v>
      </c>
      <c r="C207" s="6">
        <v>60</v>
      </c>
    </row>
    <row r="208" spans="1:3" s="1" customFormat="1" ht="31.5" customHeight="1">
      <c r="A208" s="10"/>
      <c r="B208" s="7" t="s">
        <v>550</v>
      </c>
      <c r="C208" s="6">
        <v>60</v>
      </c>
    </row>
    <row r="209" spans="1:3" s="1" customFormat="1" ht="27" customHeight="1">
      <c r="A209" s="6" t="s">
        <v>551</v>
      </c>
      <c r="B209" s="7" t="s">
        <v>485</v>
      </c>
      <c r="C209" s="6">
        <v>6.2</v>
      </c>
    </row>
    <row r="210" spans="1:3" s="1" customFormat="1" ht="27" customHeight="1">
      <c r="A210" s="6" t="s">
        <v>552</v>
      </c>
      <c r="B210" s="11"/>
      <c r="C210" s="6">
        <f>SUM(C5:C209)</f>
        <v>27133.010657999996</v>
      </c>
    </row>
  </sheetData>
  <sheetProtection/>
  <mergeCells count="50">
    <mergeCell ref="A2:C2"/>
    <mergeCell ref="A3:C3"/>
    <mergeCell ref="A6:A8"/>
    <mergeCell ref="A11:A15"/>
    <mergeCell ref="A16:A18"/>
    <mergeCell ref="A19:A22"/>
    <mergeCell ref="A24:A27"/>
    <mergeCell ref="A28:A30"/>
    <mergeCell ref="A31:A35"/>
    <mergeCell ref="A37:A40"/>
    <mergeCell ref="A41:A42"/>
    <mergeCell ref="A43:A49"/>
    <mergeCell ref="A51:A54"/>
    <mergeCell ref="A55:A56"/>
    <mergeCell ref="A60:A62"/>
    <mergeCell ref="A63:A67"/>
    <mergeCell ref="A68:A69"/>
    <mergeCell ref="A70:A71"/>
    <mergeCell ref="A72:A74"/>
    <mergeCell ref="A76:A78"/>
    <mergeCell ref="A81:A84"/>
    <mergeCell ref="A87:A91"/>
    <mergeCell ref="A92:A93"/>
    <mergeCell ref="A94:A96"/>
    <mergeCell ref="A98:A102"/>
    <mergeCell ref="A103:A104"/>
    <mergeCell ref="A105:A111"/>
    <mergeCell ref="A112:A113"/>
    <mergeCell ref="A114:A116"/>
    <mergeCell ref="A118:A121"/>
    <mergeCell ref="A124:A125"/>
    <mergeCell ref="A129:A131"/>
    <mergeCell ref="A132:A134"/>
    <mergeCell ref="A137:A138"/>
    <mergeCell ref="A139:A141"/>
    <mergeCell ref="A142:A143"/>
    <mergeCell ref="A146:A149"/>
    <mergeCell ref="A151:A152"/>
    <mergeCell ref="A154:A155"/>
    <mergeCell ref="A156:A162"/>
    <mergeCell ref="A163:A167"/>
    <mergeCell ref="A168:A171"/>
    <mergeCell ref="A172:A176"/>
    <mergeCell ref="A178:A180"/>
    <mergeCell ref="A181:A183"/>
    <mergeCell ref="A184:A187"/>
    <mergeCell ref="A188:A192"/>
    <mergeCell ref="A194:A197"/>
    <mergeCell ref="A198:A199"/>
    <mergeCell ref="A200:A208"/>
  </mergeCells>
  <printOptions/>
  <pageMargins left="0.7083333333333334" right="0.5506944444444445" top="0.5118055555555555" bottom="0.5902777777777778" header="0.19652777777777777" footer="0.3541666666666667"/>
  <pageSetup horizontalDpi="600" verticalDpi="600" orientation="portrait" paperSize="9"/>
  <headerFooter>
    <oddFooter>&amp;C第 &amp;P+1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2">
      <selection activeCell="C21" sqref="C21"/>
    </sheetView>
  </sheetViews>
  <sheetFormatPr defaultColWidth="9.00390625" defaultRowHeight="14.25"/>
  <cols>
    <col min="1" max="1" width="19.875" style="0" customWidth="1"/>
    <col min="2" max="8" width="11.625" style="0" customWidth="1"/>
    <col min="9" max="9" width="12.375" style="0" customWidth="1"/>
    <col min="10" max="10" width="12.875" style="0" customWidth="1"/>
  </cols>
  <sheetData>
    <row r="1" ht="15.75" customHeight="1" hidden="1">
      <c r="A1" t="s">
        <v>20</v>
      </c>
    </row>
    <row r="2" ht="22.5" customHeight="1">
      <c r="A2" s="160" t="s">
        <v>21</v>
      </c>
    </row>
    <row r="3" ht="39" customHeight="1">
      <c r="A3" s="52" t="s">
        <v>22</v>
      </c>
    </row>
    <row r="4" spans="8:10" ht="18.75" customHeight="1">
      <c r="H4" s="51" t="s">
        <v>23</v>
      </c>
      <c r="I4" s="51"/>
      <c r="J4" s="51"/>
    </row>
    <row r="5" spans="1:10" ht="25.5" customHeight="1">
      <c r="A5" s="56" t="s">
        <v>24</v>
      </c>
      <c r="B5" s="37" t="s">
        <v>25</v>
      </c>
      <c r="C5" s="37"/>
      <c r="D5" s="37"/>
      <c r="E5" s="37" t="s">
        <v>26</v>
      </c>
      <c r="F5" s="37"/>
      <c r="G5" s="37"/>
      <c r="H5" s="29" t="s">
        <v>27</v>
      </c>
      <c r="I5" s="29"/>
      <c r="J5" s="29"/>
    </row>
    <row r="6" spans="1:10" ht="39" customHeight="1">
      <c r="A6" s="161"/>
      <c r="B6" s="29" t="s">
        <v>28</v>
      </c>
      <c r="C6" s="29" t="s">
        <v>29</v>
      </c>
      <c r="D6" s="29" t="s">
        <v>30</v>
      </c>
      <c r="E6" s="29" t="s">
        <v>28</v>
      </c>
      <c r="F6" s="29" t="s">
        <v>31</v>
      </c>
      <c r="G6" s="29" t="s">
        <v>32</v>
      </c>
      <c r="H6" s="29" t="s">
        <v>28</v>
      </c>
      <c r="I6" s="29" t="s">
        <v>31</v>
      </c>
      <c r="J6" s="29" t="s">
        <v>33</v>
      </c>
    </row>
    <row r="7" spans="1:10" ht="27.75" customHeight="1">
      <c r="A7" s="58"/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</row>
    <row r="8" spans="1:10" ht="36" customHeight="1">
      <c r="A8" s="80" t="s">
        <v>34</v>
      </c>
      <c r="B8" s="39">
        <f>'一般预算财力'!C51</f>
        <v>1283664</v>
      </c>
      <c r="C8" s="39">
        <f>'一般预算财力'!D51</f>
        <v>1300767</v>
      </c>
      <c r="D8" s="39">
        <f aca="true" t="shared" si="0" ref="D8:D13">C8-B8</f>
        <v>17103</v>
      </c>
      <c r="E8" s="32">
        <f>'一般支出'!B76</f>
        <v>1283374.63132</v>
      </c>
      <c r="F8" s="32">
        <f>'一般支出'!C76</f>
        <v>1300731.42132</v>
      </c>
      <c r="G8" s="32">
        <f aca="true" t="shared" si="1" ref="G8:G13">F8-E8</f>
        <v>17356.790000000037</v>
      </c>
      <c r="H8" s="32">
        <f>B8-E8</f>
        <v>289.36868000007235</v>
      </c>
      <c r="I8" s="32">
        <f aca="true" t="shared" si="2" ref="H8:I11">C8-F8</f>
        <v>35.57868000003509</v>
      </c>
      <c r="J8" s="32">
        <f>I8-H8</f>
        <v>-253.79000000003725</v>
      </c>
    </row>
    <row r="9" spans="1:10" ht="36" customHeight="1">
      <c r="A9" s="80" t="s">
        <v>35</v>
      </c>
      <c r="B9" s="39">
        <f>'基金总表'!B15</f>
        <v>46950</v>
      </c>
      <c r="C9" s="39">
        <f>'基金总表'!C15+'基金总表'!C17+'基金总表'!C18</f>
        <v>94072</v>
      </c>
      <c r="D9" s="39">
        <f t="shared" si="0"/>
        <v>47122</v>
      </c>
      <c r="E9" s="162">
        <f>'基金总表'!B19+'基金总表'!B28</f>
        <v>46950</v>
      </c>
      <c r="F9" s="162">
        <f>'基金总表'!C30</f>
        <v>94072</v>
      </c>
      <c r="G9" s="39">
        <f t="shared" si="1"/>
        <v>47122</v>
      </c>
      <c r="H9" s="39">
        <f t="shared" si="2"/>
        <v>0</v>
      </c>
      <c r="I9" s="162">
        <f>C9-F9</f>
        <v>0</v>
      </c>
      <c r="J9" s="39">
        <f aca="true" t="shared" si="3" ref="J9:J14">I9-H9</f>
        <v>0</v>
      </c>
    </row>
    <row r="10" spans="1:10" ht="36" customHeight="1">
      <c r="A10" s="80" t="s">
        <v>36</v>
      </c>
      <c r="B10" s="39">
        <f>'国有资本'!B9</f>
        <v>25973</v>
      </c>
      <c r="C10" s="39">
        <f>'国有资本'!C9</f>
        <v>39415.242614999996</v>
      </c>
      <c r="D10" s="39">
        <f t="shared" si="0"/>
        <v>13442.242614999996</v>
      </c>
      <c r="E10" s="39">
        <f>'国有资本'!B10</f>
        <v>25973</v>
      </c>
      <c r="F10" s="39">
        <f>'国有资本'!C10</f>
        <v>39415.242614999996</v>
      </c>
      <c r="G10" s="39">
        <f t="shared" si="1"/>
        <v>13442.242614999996</v>
      </c>
      <c r="H10" s="39">
        <f t="shared" si="2"/>
        <v>0</v>
      </c>
      <c r="I10" s="39">
        <f t="shared" si="2"/>
        <v>0</v>
      </c>
      <c r="J10" s="39">
        <f t="shared" si="3"/>
        <v>0</v>
      </c>
    </row>
    <row r="11" spans="1:10" ht="36" customHeight="1">
      <c r="A11" s="80" t="s">
        <v>37</v>
      </c>
      <c r="B11" s="65">
        <f>'专户'!B6</f>
        <v>53000</v>
      </c>
      <c r="C11" s="65">
        <f>'专户'!C6</f>
        <v>44336</v>
      </c>
      <c r="D11" s="39">
        <f t="shared" si="0"/>
        <v>-8664</v>
      </c>
      <c r="E11" s="39">
        <f>'专户'!B10</f>
        <v>53000</v>
      </c>
      <c r="F11" s="39">
        <f>'专户'!C10</f>
        <v>44336</v>
      </c>
      <c r="G11" s="39">
        <f t="shared" si="1"/>
        <v>-8664</v>
      </c>
      <c r="H11" s="39">
        <f t="shared" si="2"/>
        <v>0</v>
      </c>
      <c r="I11" s="39">
        <f t="shared" si="2"/>
        <v>0</v>
      </c>
      <c r="J11" s="39">
        <f t="shared" si="3"/>
        <v>0</v>
      </c>
    </row>
    <row r="12" spans="1:10" s="159" customFormat="1" ht="36" customHeight="1">
      <c r="A12" s="57" t="s">
        <v>38</v>
      </c>
      <c r="B12" s="37">
        <f>SUM(B8:B11)</f>
        <v>1409587</v>
      </c>
      <c r="C12" s="37">
        <f>SUM(C8:C11)</f>
        <v>1478590.2426149999</v>
      </c>
      <c r="D12" s="37">
        <f t="shared" si="0"/>
        <v>69003.24261499988</v>
      </c>
      <c r="E12" s="37">
        <f>SUM(E8:E11)</f>
        <v>1409297.63132</v>
      </c>
      <c r="F12" s="37">
        <f>SUM(F8:F11)</f>
        <v>1478554.663935</v>
      </c>
      <c r="G12" s="37">
        <f t="shared" si="1"/>
        <v>69257.03261500015</v>
      </c>
      <c r="H12" s="37">
        <f>SUM(H8:H11)</f>
        <v>289.36868000007235</v>
      </c>
      <c r="I12" s="85">
        <f>SUM(I8:I11)</f>
        <v>35.57868000003509</v>
      </c>
      <c r="J12" s="85">
        <f t="shared" si="3"/>
        <v>-253.79000000003725</v>
      </c>
    </row>
    <row r="13" spans="1:10" ht="36" customHeight="1">
      <c r="A13" s="80" t="s">
        <v>39</v>
      </c>
      <c r="B13" s="39">
        <v>3300000</v>
      </c>
      <c r="C13" s="39">
        <v>3300000</v>
      </c>
      <c r="D13" s="39">
        <f t="shared" si="0"/>
        <v>0</v>
      </c>
      <c r="E13" s="163"/>
      <c r="F13" s="163"/>
      <c r="G13" s="39">
        <f t="shared" si="1"/>
        <v>0</v>
      </c>
      <c r="H13" s="163"/>
      <c r="I13" s="163"/>
      <c r="J13" s="39">
        <f t="shared" si="3"/>
        <v>0</v>
      </c>
    </row>
    <row r="14" spans="1:10" ht="36" customHeight="1">
      <c r="A14" s="80" t="s">
        <v>40</v>
      </c>
      <c r="B14" s="163"/>
      <c r="C14" s="163"/>
      <c r="D14" s="39"/>
      <c r="E14" s="39">
        <f>'一般支出'!B51+'基金总表'!B20+'一般支出'!B52+'一般支出'!B55+'专户'!B11</f>
        <v>370000</v>
      </c>
      <c r="F14" s="39">
        <f>'一般支出'!C51+'基金总表'!C20+'一般支出'!C52+'一般支出'!C55+'专户'!C11</f>
        <v>374000</v>
      </c>
      <c r="G14" s="39">
        <f>'一般支出'!D51+'基金总表'!D20+'一般支出'!D52+'一般支出'!D55+'专户'!D11</f>
        <v>4000</v>
      </c>
      <c r="H14" s="163"/>
      <c r="I14" s="163"/>
      <c r="J14" s="39">
        <f t="shared" si="3"/>
        <v>0</v>
      </c>
    </row>
  </sheetData>
  <sheetProtection/>
  <mergeCells count="6">
    <mergeCell ref="A3:J3"/>
    <mergeCell ref="H4:J4"/>
    <mergeCell ref="B5:D5"/>
    <mergeCell ref="E5:G5"/>
    <mergeCell ref="H5:J5"/>
    <mergeCell ref="A5:A7"/>
  </mergeCells>
  <printOptions/>
  <pageMargins left="0.71" right="0.23999999999999996" top="0.94" bottom="0.8" header="0.5" footer="0.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L11" sqref="L11"/>
    </sheetView>
  </sheetViews>
  <sheetFormatPr defaultColWidth="8.625" defaultRowHeight="14.25"/>
  <cols>
    <col min="1" max="1" width="28.75390625" style="69" customWidth="1"/>
    <col min="2" max="2" width="8.125" style="69" customWidth="1"/>
    <col min="3" max="4" width="11.125" style="70" customWidth="1"/>
    <col min="5" max="5" width="10.50390625" style="70" customWidth="1"/>
    <col min="6" max="6" width="12.875" style="71" customWidth="1"/>
    <col min="7" max="7" width="28.25390625" style="71" customWidth="1"/>
    <col min="8" max="22" width="9.00390625" style="71" bestFit="1" customWidth="1"/>
    <col min="23" max="16384" width="8.625" style="71" customWidth="1"/>
  </cols>
  <sheetData>
    <row r="1" ht="22.5" customHeight="1">
      <c r="A1" s="72" t="s">
        <v>41</v>
      </c>
    </row>
    <row r="2" spans="1:6" ht="24" customHeight="1">
      <c r="A2" s="73" t="s">
        <v>42</v>
      </c>
      <c r="B2" s="73"/>
      <c r="C2" s="73"/>
      <c r="D2" s="73"/>
      <c r="E2" s="73"/>
      <c r="F2" s="73"/>
    </row>
    <row r="3" spans="1:6" ht="15" customHeight="1">
      <c r="A3" s="126"/>
      <c r="B3" s="126"/>
      <c r="C3" s="76" t="s">
        <v>43</v>
      </c>
      <c r="D3" s="95"/>
      <c r="E3" s="95"/>
      <c r="F3" s="95"/>
    </row>
    <row r="4" spans="1:6" s="123" customFormat="1" ht="25.5" customHeight="1">
      <c r="A4" s="127" t="s">
        <v>44</v>
      </c>
      <c r="B4" s="128"/>
      <c r="C4" s="129" t="s">
        <v>28</v>
      </c>
      <c r="D4" s="129" t="s">
        <v>29</v>
      </c>
      <c r="E4" s="129" t="s">
        <v>30</v>
      </c>
      <c r="F4" s="121" t="s">
        <v>45</v>
      </c>
    </row>
    <row r="5" spans="1:6" ht="15.75" customHeight="1">
      <c r="A5" s="130"/>
      <c r="B5" s="131"/>
      <c r="C5" s="132">
        <v>1</v>
      </c>
      <c r="D5" s="132">
        <v>2</v>
      </c>
      <c r="E5" s="132">
        <v>3</v>
      </c>
      <c r="F5" s="132">
        <v>4</v>
      </c>
    </row>
    <row r="6" spans="1:6" s="124" customFormat="1" ht="14.25" customHeight="1">
      <c r="A6" s="133" t="s">
        <v>46</v>
      </c>
      <c r="B6" s="133"/>
      <c r="C6" s="134">
        <f>C7+C8</f>
        <v>930000</v>
      </c>
      <c r="D6" s="134">
        <f>D7+D8</f>
        <v>913000</v>
      </c>
      <c r="E6" s="135">
        <f>D6-C6</f>
        <v>-17000</v>
      </c>
      <c r="F6" s="136"/>
    </row>
    <row r="7" spans="1:6" s="124" customFormat="1" ht="14.25" customHeight="1">
      <c r="A7" s="137" t="s">
        <v>47</v>
      </c>
      <c r="B7" s="137"/>
      <c r="C7" s="138">
        <v>863000</v>
      </c>
      <c r="D7" s="138">
        <v>846000</v>
      </c>
      <c r="E7" s="139">
        <f aca="true" t="shared" si="0" ref="E7:E52">D7-C7</f>
        <v>-17000</v>
      </c>
      <c r="F7" s="136"/>
    </row>
    <row r="8" spans="1:6" s="124" customFormat="1" ht="14.25" customHeight="1">
      <c r="A8" s="140" t="s">
        <v>48</v>
      </c>
      <c r="B8" s="140"/>
      <c r="C8" s="138">
        <v>67000</v>
      </c>
      <c r="D8" s="138">
        <v>67000</v>
      </c>
      <c r="E8" s="139">
        <f t="shared" si="0"/>
        <v>0</v>
      </c>
      <c r="F8" s="136"/>
    </row>
    <row r="9" spans="1:6" s="124" customFormat="1" ht="14.25" customHeight="1">
      <c r="A9" s="133" t="s">
        <v>49</v>
      </c>
      <c r="B9" s="133"/>
      <c r="C9" s="134">
        <f>C10+C15+C28</f>
        <v>218069</v>
      </c>
      <c r="D9" s="134">
        <f>D10+D15+D28</f>
        <v>228069</v>
      </c>
      <c r="E9" s="135">
        <f t="shared" si="0"/>
        <v>10000</v>
      </c>
      <c r="F9" s="141"/>
    </row>
    <row r="10" spans="1:6" s="124" customFormat="1" ht="14.25" customHeight="1">
      <c r="A10" s="137" t="s">
        <v>50</v>
      </c>
      <c r="B10" s="137"/>
      <c r="C10" s="138">
        <f>SUM(C11:C14)</f>
        <v>-26461</v>
      </c>
      <c r="D10" s="138">
        <f>SUM(D11:D14)</f>
        <v>-26461</v>
      </c>
      <c r="E10" s="138">
        <f t="shared" si="0"/>
        <v>0</v>
      </c>
      <c r="F10" s="142"/>
    </row>
    <row r="11" spans="1:6" s="124" customFormat="1" ht="14.25" customHeight="1">
      <c r="A11" s="140" t="s">
        <v>51</v>
      </c>
      <c r="B11" s="140"/>
      <c r="C11" s="138">
        <v>12116</v>
      </c>
      <c r="D11" s="138">
        <v>12116</v>
      </c>
      <c r="E11" s="138">
        <f t="shared" si="0"/>
        <v>0</v>
      </c>
      <c r="F11" s="143"/>
    </row>
    <row r="12" spans="1:13" s="124" customFormat="1" ht="14.25" customHeight="1">
      <c r="A12" s="140" t="s">
        <v>52</v>
      </c>
      <c r="B12" s="140"/>
      <c r="C12" s="138">
        <v>898</v>
      </c>
      <c r="D12" s="138">
        <v>898</v>
      </c>
      <c r="E12" s="138">
        <f t="shared" si="0"/>
        <v>0</v>
      </c>
      <c r="F12" s="143"/>
      <c r="G12" s="144"/>
      <c r="H12" s="144"/>
      <c r="I12" s="144"/>
      <c r="J12" s="144"/>
      <c r="K12" s="144"/>
      <c r="L12" s="144"/>
      <c r="M12" s="144"/>
    </row>
    <row r="13" spans="1:13" s="124" customFormat="1" ht="14.25" customHeight="1">
      <c r="A13" s="145" t="s">
        <v>53</v>
      </c>
      <c r="B13" s="145"/>
      <c r="C13" s="138">
        <v>176</v>
      </c>
      <c r="D13" s="138">
        <v>176</v>
      </c>
      <c r="E13" s="138">
        <f t="shared" si="0"/>
        <v>0</v>
      </c>
      <c r="F13" s="143"/>
      <c r="G13" s="144"/>
      <c r="H13" s="144"/>
      <c r="I13" s="144"/>
      <c r="J13" s="144"/>
      <c r="K13" s="144"/>
      <c r="L13" s="144"/>
      <c r="M13" s="144"/>
    </row>
    <row r="14" spans="1:13" s="124" customFormat="1" ht="14.25" customHeight="1">
      <c r="A14" s="140" t="s">
        <v>54</v>
      </c>
      <c r="B14" s="140"/>
      <c r="C14" s="138">
        <v>-39651</v>
      </c>
      <c r="D14" s="138">
        <v>-39651</v>
      </c>
      <c r="E14" s="138">
        <f t="shared" si="0"/>
        <v>0</v>
      </c>
      <c r="F14" s="143"/>
      <c r="G14" s="144"/>
      <c r="H14" s="144"/>
      <c r="I14" s="144"/>
      <c r="J14" s="144"/>
      <c r="K14" s="144"/>
      <c r="L14" s="144"/>
      <c r="M14" s="144"/>
    </row>
    <row r="15" spans="1:13" s="124" customFormat="1" ht="14.25" customHeight="1">
      <c r="A15" s="137" t="s">
        <v>55</v>
      </c>
      <c r="B15" s="137"/>
      <c r="C15" s="138">
        <f>SUM(C16:C27)</f>
        <v>74530</v>
      </c>
      <c r="D15" s="138">
        <f>SUM(D16:D27)</f>
        <v>74530</v>
      </c>
      <c r="E15" s="138">
        <f t="shared" si="0"/>
        <v>0</v>
      </c>
      <c r="F15" s="143"/>
      <c r="G15" s="144"/>
      <c r="H15" s="144"/>
      <c r="I15" s="144"/>
      <c r="J15" s="144"/>
      <c r="K15" s="144"/>
      <c r="L15" s="144"/>
      <c r="M15" s="144"/>
    </row>
    <row r="16" spans="1:13" s="124" customFormat="1" ht="14.25" customHeight="1">
      <c r="A16" s="140" t="s">
        <v>56</v>
      </c>
      <c r="B16" s="140"/>
      <c r="C16" s="138">
        <v>5432</v>
      </c>
      <c r="D16" s="138">
        <v>5432</v>
      </c>
      <c r="E16" s="138">
        <f t="shared" si="0"/>
        <v>0</v>
      </c>
      <c r="F16" s="143"/>
      <c r="G16" s="144"/>
      <c r="H16" s="144"/>
      <c r="I16" s="144"/>
      <c r="J16" s="144"/>
      <c r="K16" s="144"/>
      <c r="L16" s="144"/>
      <c r="M16" s="144"/>
    </row>
    <row r="17" spans="1:13" s="124" customFormat="1" ht="14.25" customHeight="1">
      <c r="A17" s="145" t="s">
        <v>57</v>
      </c>
      <c r="B17" s="145"/>
      <c r="C17" s="138">
        <v>2978</v>
      </c>
      <c r="D17" s="138">
        <v>2978</v>
      </c>
      <c r="E17" s="138">
        <f t="shared" si="0"/>
        <v>0</v>
      </c>
      <c r="F17" s="143"/>
      <c r="G17" s="144"/>
      <c r="H17" s="144"/>
      <c r="I17" s="144"/>
      <c r="J17" s="144"/>
      <c r="K17" s="144"/>
      <c r="L17" s="144"/>
      <c r="M17" s="144"/>
    </row>
    <row r="18" spans="1:13" s="124" customFormat="1" ht="14.25" customHeight="1">
      <c r="A18" s="140" t="s">
        <v>58</v>
      </c>
      <c r="B18" s="140"/>
      <c r="C18" s="138">
        <v>6876</v>
      </c>
      <c r="D18" s="138">
        <v>6876</v>
      </c>
      <c r="E18" s="138">
        <f t="shared" si="0"/>
        <v>0</v>
      </c>
      <c r="F18" s="143"/>
      <c r="G18" s="144"/>
      <c r="H18" s="144"/>
      <c r="I18" s="144"/>
      <c r="J18" s="144"/>
      <c r="K18" s="144"/>
      <c r="L18" s="144"/>
      <c r="M18" s="144"/>
    </row>
    <row r="19" spans="1:13" s="124" customFormat="1" ht="14.25" customHeight="1">
      <c r="A19" s="139" t="s">
        <v>59</v>
      </c>
      <c r="B19" s="146"/>
      <c r="C19" s="138">
        <v>1566</v>
      </c>
      <c r="D19" s="138">
        <v>1566</v>
      </c>
      <c r="E19" s="138">
        <f t="shared" si="0"/>
        <v>0</v>
      </c>
      <c r="F19" s="143"/>
      <c r="G19" s="144"/>
      <c r="H19" s="144"/>
      <c r="I19" s="144"/>
      <c r="J19" s="144"/>
      <c r="K19" s="144"/>
      <c r="L19" s="144"/>
      <c r="M19" s="144"/>
    </row>
    <row r="20" spans="1:13" s="124" customFormat="1" ht="14.25" customHeight="1">
      <c r="A20" s="140" t="s">
        <v>60</v>
      </c>
      <c r="B20" s="140"/>
      <c r="C20" s="138">
        <v>638</v>
      </c>
      <c r="D20" s="138">
        <v>638</v>
      </c>
      <c r="E20" s="138">
        <f t="shared" si="0"/>
        <v>0</v>
      </c>
      <c r="F20" s="143"/>
      <c r="G20" s="144"/>
      <c r="H20" s="144"/>
      <c r="I20" s="144"/>
      <c r="J20" s="144"/>
      <c r="K20" s="144"/>
      <c r="L20" s="144"/>
      <c r="M20" s="144"/>
    </row>
    <row r="21" spans="1:13" s="124" customFormat="1" ht="14.25" customHeight="1">
      <c r="A21" s="140" t="s">
        <v>61</v>
      </c>
      <c r="B21" s="140"/>
      <c r="C21" s="138">
        <v>7008</v>
      </c>
      <c r="D21" s="138">
        <v>7008</v>
      </c>
      <c r="E21" s="138">
        <f t="shared" si="0"/>
        <v>0</v>
      </c>
      <c r="F21" s="143"/>
      <c r="G21" s="144"/>
      <c r="H21" s="144"/>
      <c r="I21" s="144"/>
      <c r="J21" s="144"/>
      <c r="K21" s="144"/>
      <c r="L21" s="144"/>
      <c r="M21" s="144"/>
    </row>
    <row r="22" spans="1:13" s="124" customFormat="1" ht="14.25" customHeight="1">
      <c r="A22" s="140" t="s">
        <v>62</v>
      </c>
      <c r="B22" s="140"/>
      <c r="C22" s="138">
        <v>6404</v>
      </c>
      <c r="D22" s="138">
        <v>6404</v>
      </c>
      <c r="E22" s="138">
        <f t="shared" si="0"/>
        <v>0</v>
      </c>
      <c r="F22" s="143"/>
      <c r="G22" s="144"/>
      <c r="H22" s="144"/>
      <c r="I22" s="144"/>
      <c r="J22" s="144"/>
      <c r="K22" s="144"/>
      <c r="L22" s="144"/>
      <c r="M22" s="144"/>
    </row>
    <row r="23" spans="1:13" s="124" customFormat="1" ht="14.25" customHeight="1">
      <c r="A23" s="140" t="s">
        <v>63</v>
      </c>
      <c r="B23" s="140"/>
      <c r="C23" s="138">
        <v>1308</v>
      </c>
      <c r="D23" s="138">
        <v>1308</v>
      </c>
      <c r="E23" s="138">
        <f t="shared" si="0"/>
        <v>0</v>
      </c>
      <c r="F23" s="143"/>
      <c r="G23" s="144"/>
      <c r="H23" s="144"/>
      <c r="I23" s="144"/>
      <c r="J23" s="144"/>
      <c r="K23" s="144"/>
      <c r="L23" s="144"/>
      <c r="M23" s="144"/>
    </row>
    <row r="24" spans="1:13" s="124" customFormat="1" ht="14.25" customHeight="1">
      <c r="A24" s="140" t="s">
        <v>64</v>
      </c>
      <c r="B24" s="140"/>
      <c r="C24" s="138">
        <v>200</v>
      </c>
      <c r="D24" s="138">
        <v>200</v>
      </c>
      <c r="E24" s="138">
        <f t="shared" si="0"/>
        <v>0</v>
      </c>
      <c r="F24" s="143"/>
      <c r="G24" s="144"/>
      <c r="H24" s="144"/>
      <c r="I24" s="144"/>
      <c r="J24" s="144"/>
      <c r="K24" s="144"/>
      <c r="L24" s="144"/>
      <c r="M24" s="144"/>
    </row>
    <row r="25" spans="1:13" s="124" customFormat="1" ht="14.25" customHeight="1">
      <c r="A25" s="140" t="s">
        <v>65</v>
      </c>
      <c r="B25" s="140"/>
      <c r="C25" s="138">
        <v>39357</v>
      </c>
      <c r="D25" s="138">
        <v>39357</v>
      </c>
      <c r="E25" s="138">
        <f t="shared" si="0"/>
        <v>0</v>
      </c>
      <c r="F25" s="143"/>
      <c r="G25" s="144"/>
      <c r="H25" s="144"/>
      <c r="I25" s="144"/>
      <c r="J25" s="144"/>
      <c r="K25" s="144"/>
      <c r="L25" s="144"/>
      <c r="M25" s="144"/>
    </row>
    <row r="26" spans="1:13" s="124" customFormat="1" ht="14.25" customHeight="1">
      <c r="A26" s="140" t="s">
        <v>66</v>
      </c>
      <c r="B26" s="140"/>
      <c r="C26" s="138">
        <v>875</v>
      </c>
      <c r="D26" s="138">
        <v>875</v>
      </c>
      <c r="E26" s="138">
        <f t="shared" si="0"/>
        <v>0</v>
      </c>
      <c r="F26" s="143"/>
      <c r="G26" s="144"/>
      <c r="H26" s="144"/>
      <c r="I26" s="144"/>
      <c r="J26" s="144"/>
      <c r="K26" s="144"/>
      <c r="L26" s="144"/>
      <c r="M26" s="144"/>
    </row>
    <row r="27" spans="1:13" s="124" customFormat="1" ht="14.25" customHeight="1">
      <c r="A27" s="140" t="s">
        <v>67</v>
      </c>
      <c r="B27" s="140"/>
      <c r="C27" s="138">
        <v>1888</v>
      </c>
      <c r="D27" s="138">
        <v>1888</v>
      </c>
      <c r="E27" s="138">
        <f t="shared" si="0"/>
        <v>0</v>
      </c>
      <c r="F27" s="143"/>
      <c r="G27" s="144"/>
      <c r="H27" s="144"/>
      <c r="I27" s="144"/>
      <c r="J27" s="144"/>
      <c r="K27" s="144"/>
      <c r="L27" s="144"/>
      <c r="M27" s="144"/>
    </row>
    <row r="28" spans="1:13" s="124" customFormat="1" ht="14.25" customHeight="1">
      <c r="A28" s="137" t="s">
        <v>68</v>
      </c>
      <c r="B28" s="137"/>
      <c r="C28" s="138">
        <v>170000</v>
      </c>
      <c r="D28" s="138">
        <v>180000</v>
      </c>
      <c r="E28" s="138">
        <f t="shared" si="0"/>
        <v>10000</v>
      </c>
      <c r="F28" s="143"/>
      <c r="G28" s="144"/>
      <c r="H28" s="144"/>
      <c r="I28" s="144"/>
      <c r="J28" s="144"/>
      <c r="K28" s="144"/>
      <c r="L28" s="144"/>
      <c r="M28" s="144"/>
    </row>
    <row r="29" spans="1:13" s="124" customFormat="1" ht="14.25" customHeight="1">
      <c r="A29" s="147" t="s">
        <v>69</v>
      </c>
      <c r="B29" s="148"/>
      <c r="C29" s="134">
        <f>C30+C31</f>
        <v>12573</v>
      </c>
      <c r="D29" s="134">
        <f>D30+D31</f>
        <v>12573</v>
      </c>
      <c r="E29" s="134">
        <f t="shared" si="0"/>
        <v>0</v>
      </c>
      <c r="F29" s="143"/>
      <c r="G29" s="144"/>
      <c r="H29" s="144"/>
      <c r="I29" s="144"/>
      <c r="J29" s="144"/>
      <c r="K29" s="144"/>
      <c r="L29" s="144"/>
      <c r="M29" s="144"/>
    </row>
    <row r="30" spans="1:13" s="124" customFormat="1" ht="14.25" customHeight="1">
      <c r="A30" s="149" t="s">
        <v>70</v>
      </c>
      <c r="B30" s="150"/>
      <c r="C30" s="138">
        <v>4000</v>
      </c>
      <c r="D30" s="138">
        <v>4000</v>
      </c>
      <c r="E30" s="138">
        <f t="shared" si="0"/>
        <v>0</v>
      </c>
      <c r="F30" s="143"/>
      <c r="H30" s="144"/>
      <c r="I30" s="144"/>
      <c r="J30" s="144"/>
      <c r="K30" s="144"/>
      <c r="L30" s="144"/>
      <c r="M30" s="144"/>
    </row>
    <row r="31" spans="1:7" s="124" customFormat="1" ht="14.25" customHeight="1">
      <c r="A31" s="149" t="s">
        <v>71</v>
      </c>
      <c r="B31" s="150"/>
      <c r="C31" s="138">
        <v>8573</v>
      </c>
      <c r="D31" s="138">
        <v>8573</v>
      </c>
      <c r="E31" s="138">
        <f t="shared" si="0"/>
        <v>0</v>
      </c>
      <c r="F31" s="143"/>
      <c r="G31" s="144"/>
    </row>
    <row r="32" spans="1:6" s="124" customFormat="1" ht="14.25" customHeight="1">
      <c r="A32" s="147" t="s">
        <v>72</v>
      </c>
      <c r="B32" s="150"/>
      <c r="C32" s="134">
        <v>3983</v>
      </c>
      <c r="D32" s="134">
        <v>383</v>
      </c>
      <c r="E32" s="134">
        <f t="shared" si="0"/>
        <v>-3600</v>
      </c>
      <c r="F32" s="143"/>
    </row>
    <row r="33" spans="1:6" s="124" customFormat="1" ht="14.25" customHeight="1">
      <c r="A33" s="147" t="s">
        <v>73</v>
      </c>
      <c r="B33" s="148"/>
      <c r="C33" s="134">
        <f>C34+C35+C37</f>
        <v>205027</v>
      </c>
      <c r="D33" s="134">
        <f>D34+D35+D37</f>
        <v>220127</v>
      </c>
      <c r="E33" s="134">
        <f t="shared" si="0"/>
        <v>15100</v>
      </c>
      <c r="F33" s="143"/>
    </row>
    <row r="34" spans="1:6" s="124" customFormat="1" ht="14.25" customHeight="1">
      <c r="A34" s="149" t="s">
        <v>74</v>
      </c>
      <c r="B34" s="150"/>
      <c r="C34" s="138">
        <f>'国有资本'!B8</f>
        <v>189027</v>
      </c>
      <c r="D34" s="138">
        <f>'国有资本'!C8</f>
        <v>183127</v>
      </c>
      <c r="E34" s="138">
        <f t="shared" si="0"/>
        <v>-5900</v>
      </c>
      <c r="F34" s="143"/>
    </row>
    <row r="35" spans="1:6" s="124" customFormat="1" ht="14.25" customHeight="1">
      <c r="A35" s="149" t="s">
        <v>75</v>
      </c>
      <c r="B35" s="150"/>
      <c r="C35" s="138">
        <v>15344</v>
      </c>
      <c r="D35" s="138">
        <v>15344</v>
      </c>
      <c r="E35" s="138">
        <f t="shared" si="0"/>
        <v>0</v>
      </c>
      <c r="F35" s="143"/>
    </row>
    <row r="36" spans="1:6" s="124" customFormat="1" ht="14.25" customHeight="1" hidden="1">
      <c r="A36" s="149" t="s">
        <v>76</v>
      </c>
      <c r="B36" s="150"/>
      <c r="C36" s="138"/>
      <c r="D36" s="138"/>
      <c r="E36" s="138">
        <f t="shared" si="0"/>
        <v>0</v>
      </c>
      <c r="F36" s="143"/>
    </row>
    <row r="37" spans="1:6" s="124" customFormat="1" ht="14.25" customHeight="1">
      <c r="A37" s="149" t="s">
        <v>77</v>
      </c>
      <c r="B37" s="150"/>
      <c r="C37" s="138">
        <v>656</v>
      </c>
      <c r="D37" s="138">
        <f>'基金总表'!C28</f>
        <v>21656</v>
      </c>
      <c r="E37" s="138">
        <f t="shared" si="0"/>
        <v>21000</v>
      </c>
      <c r="F37" s="143"/>
    </row>
    <row r="38" spans="1:6" s="124" customFormat="1" ht="14.25" customHeight="1">
      <c r="A38" s="147" t="s">
        <v>78</v>
      </c>
      <c r="B38" s="148"/>
      <c r="C38" s="134">
        <f>SUM(C39:C40)</f>
        <v>16700</v>
      </c>
      <c r="D38" s="134">
        <f>SUM(D39:D40)</f>
        <v>29303</v>
      </c>
      <c r="E38" s="138">
        <f t="shared" si="0"/>
        <v>12603</v>
      </c>
      <c r="F38" s="143"/>
    </row>
    <row r="39" spans="1:6" s="124" customFormat="1" ht="14.25" customHeight="1">
      <c r="A39" s="149" t="s">
        <v>79</v>
      </c>
      <c r="B39" s="148"/>
      <c r="C39" s="138">
        <v>16700</v>
      </c>
      <c r="D39" s="138">
        <v>16700</v>
      </c>
      <c r="E39" s="138">
        <f t="shared" si="0"/>
        <v>0</v>
      </c>
      <c r="F39" s="143"/>
    </row>
    <row r="40" spans="1:6" s="124" customFormat="1" ht="14.25" customHeight="1">
      <c r="A40" s="149" t="s">
        <v>80</v>
      </c>
      <c r="B40" s="148"/>
      <c r="C40" s="138">
        <v>0</v>
      </c>
      <c r="D40" s="138">
        <v>12603</v>
      </c>
      <c r="E40" s="138">
        <f t="shared" si="0"/>
        <v>12603</v>
      </c>
      <c r="F40" s="143"/>
    </row>
    <row r="41" spans="1:6" s="125" customFormat="1" ht="14.25" customHeight="1">
      <c r="A41" s="135" t="s">
        <v>81</v>
      </c>
      <c r="B41" s="148"/>
      <c r="C41" s="134">
        <f>SUM(C6,C9,C32,C33,C38)</f>
        <v>1373779</v>
      </c>
      <c r="D41" s="134">
        <f>SUM(D6,D9,D32,D33,D38)</f>
        <v>1390882</v>
      </c>
      <c r="E41" s="134">
        <f>SUM(E6,E9,E32,E33,E38)</f>
        <v>17103</v>
      </c>
      <c r="F41" s="151"/>
    </row>
    <row r="42" spans="1:6" s="124" customFormat="1" ht="14.25" customHeight="1">
      <c r="A42" s="152" t="s">
        <v>82</v>
      </c>
      <c r="B42" s="148"/>
      <c r="C42" s="153">
        <f>C52+'一般支出'!B76</f>
        <v>1339801.63132</v>
      </c>
      <c r="D42" s="153">
        <f>D52+'一般支出'!C76</f>
        <v>1357158.42132</v>
      </c>
      <c r="E42" s="153">
        <f>D42-C42</f>
        <v>17356.790000000037</v>
      </c>
      <c r="F42" s="143"/>
    </row>
    <row r="43" spans="1:6" s="124" customFormat="1" ht="14.25" customHeight="1">
      <c r="A43" s="147" t="s">
        <v>83</v>
      </c>
      <c r="B43" s="148"/>
      <c r="C43" s="134">
        <f>C44</f>
        <v>9688</v>
      </c>
      <c r="D43" s="134">
        <f>D44</f>
        <v>9688</v>
      </c>
      <c r="E43" s="134">
        <f>E44</f>
        <v>0</v>
      </c>
      <c r="F43" s="143"/>
    </row>
    <row r="44" spans="1:6" s="124" customFormat="1" ht="14.25" customHeight="1">
      <c r="A44" s="149" t="s">
        <v>84</v>
      </c>
      <c r="B44" s="150"/>
      <c r="C44" s="138">
        <v>9688</v>
      </c>
      <c r="D44" s="138">
        <v>9688</v>
      </c>
      <c r="E44" s="138">
        <f>D44-C44</f>
        <v>0</v>
      </c>
      <c r="F44" s="143"/>
    </row>
    <row r="45" spans="1:6" s="124" customFormat="1" ht="14.25" customHeight="1">
      <c r="A45" s="147" t="s">
        <v>85</v>
      </c>
      <c r="B45" s="150"/>
      <c r="C45" s="138">
        <f>7300+16700</f>
        <v>24000</v>
      </c>
      <c r="D45" s="138">
        <f>7300+16700</f>
        <v>24000</v>
      </c>
      <c r="E45" s="138">
        <f t="shared" si="0"/>
        <v>0</v>
      </c>
      <c r="F45" s="143"/>
    </row>
    <row r="46" spans="1:6" s="124" customFormat="1" ht="14.25" customHeight="1">
      <c r="A46" s="147" t="s">
        <v>86</v>
      </c>
      <c r="B46" s="148"/>
      <c r="C46" s="134">
        <v>2000</v>
      </c>
      <c r="D46" s="134">
        <v>2000</v>
      </c>
      <c r="E46" s="134">
        <f t="shared" si="0"/>
        <v>0</v>
      </c>
      <c r="F46" s="143"/>
    </row>
    <row r="47" spans="1:6" s="124" customFormat="1" ht="14.25" customHeight="1" hidden="1">
      <c r="A47" s="147" t="s">
        <v>87</v>
      </c>
      <c r="B47" s="148"/>
      <c r="C47" s="134"/>
      <c r="D47" s="134"/>
      <c r="E47" s="134">
        <f t="shared" si="0"/>
        <v>0</v>
      </c>
      <c r="F47" s="143"/>
    </row>
    <row r="48" spans="1:6" s="124" customFormat="1" ht="14.25" customHeight="1">
      <c r="A48" s="147" t="s">
        <v>88</v>
      </c>
      <c r="B48" s="148"/>
      <c r="C48" s="153">
        <f>C41-C42-C43-C45</f>
        <v>289.36868000007235</v>
      </c>
      <c r="D48" s="154">
        <f>D41-D42-D43-D45</f>
        <v>35.57868000003509</v>
      </c>
      <c r="E48" s="134">
        <f t="shared" si="0"/>
        <v>-253.79000000003725</v>
      </c>
      <c r="F48" s="143"/>
    </row>
    <row r="49" spans="1:6" s="125" customFormat="1" ht="14.25" customHeight="1">
      <c r="A49" s="135" t="s">
        <v>89</v>
      </c>
      <c r="B49" s="155"/>
      <c r="C49" s="134">
        <f>SUM(C42,C43,C45,C47,C48)</f>
        <v>1373779</v>
      </c>
      <c r="D49" s="134">
        <f>SUM(D42,D43,D45,D47,D48)</f>
        <v>1390882</v>
      </c>
      <c r="E49" s="134">
        <f t="shared" si="0"/>
        <v>17103</v>
      </c>
      <c r="F49" s="151"/>
    </row>
    <row r="50" spans="1:6" s="124" customFormat="1" ht="14.25" customHeight="1">
      <c r="A50" s="133" t="s">
        <v>90</v>
      </c>
      <c r="B50" s="133"/>
      <c r="C50" s="134">
        <f>C6+C9+C32+C33+C38-C43-C45-C47</f>
        <v>1340091</v>
      </c>
      <c r="D50" s="134">
        <f>D6+D9+D32+D33+D38-D43-D45-D47</f>
        <v>1357194</v>
      </c>
      <c r="E50" s="134">
        <f t="shared" si="0"/>
        <v>17103</v>
      </c>
      <c r="F50" s="143"/>
    </row>
    <row r="51" spans="1:6" s="124" customFormat="1" ht="14.25" customHeight="1">
      <c r="A51" s="156" t="s">
        <v>47</v>
      </c>
      <c r="B51" s="157"/>
      <c r="C51" s="138">
        <f>C7+C9+C29+C32+C33+C38-C43-C45-C46-C47</f>
        <v>1283664</v>
      </c>
      <c r="D51" s="138">
        <f>D7+D9+D29+D32+D33+D38-D43-D45-D46-D47</f>
        <v>1300767</v>
      </c>
      <c r="E51" s="138">
        <f t="shared" si="0"/>
        <v>17103</v>
      </c>
      <c r="F51" s="158"/>
    </row>
    <row r="52" spans="1:6" s="124" customFormat="1" ht="14.25" customHeight="1">
      <c r="A52" s="156" t="s">
        <v>91</v>
      </c>
      <c r="B52" s="157"/>
      <c r="C52" s="138">
        <f>C8-C29+C46</f>
        <v>56427</v>
      </c>
      <c r="D52" s="138">
        <f>D8-D29+D46</f>
        <v>56427</v>
      </c>
      <c r="E52" s="138">
        <f t="shared" si="0"/>
        <v>0</v>
      </c>
      <c r="F52" s="158"/>
    </row>
  </sheetData>
  <sheetProtection/>
  <mergeCells count="39">
    <mergeCell ref="A2:F2"/>
    <mergeCell ref="C3:F3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  <mergeCell ref="A34:B34"/>
    <mergeCell ref="A38:B38"/>
    <mergeCell ref="A43:B43"/>
    <mergeCell ref="A44:B44"/>
    <mergeCell ref="A46:B46"/>
    <mergeCell ref="A49:B49"/>
    <mergeCell ref="A50:B50"/>
    <mergeCell ref="A51:B51"/>
    <mergeCell ref="A52:B52"/>
    <mergeCell ref="A4:B5"/>
  </mergeCells>
  <printOptions/>
  <pageMargins left="0.71" right="0.23999999999999996" top="0.39" bottom="0.59" header="0.17" footer="0.31"/>
  <pageSetup firstPageNumber="2" useFirstPageNumber="1" horizontalDpi="600" verticalDpi="600" orientation="portrait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76"/>
  <sheetViews>
    <sheetView workbookViewId="0" topLeftCell="A1">
      <selection activeCell="L11" sqref="L11"/>
    </sheetView>
  </sheetViews>
  <sheetFormatPr defaultColWidth="8.625" defaultRowHeight="16.5" customHeight="1"/>
  <cols>
    <col min="1" max="1" width="30.875" style="103" customWidth="1"/>
    <col min="2" max="4" width="12.25390625" style="104" customWidth="1"/>
    <col min="5" max="5" width="12.75390625" style="104" hidden="1" customWidth="1"/>
    <col min="6" max="6" width="14.25390625" style="71" customWidth="1"/>
    <col min="7" max="7" width="12.625" style="71" bestFit="1" customWidth="1"/>
    <col min="8" max="20" width="9.00390625" style="71" bestFit="1" customWidth="1"/>
    <col min="21" max="52" width="8.625" style="71" customWidth="1"/>
    <col min="53" max="71" width="9.00390625" style="71" bestFit="1" customWidth="1"/>
    <col min="72" max="103" width="8.625" style="71" customWidth="1"/>
    <col min="104" max="125" width="9.00390625" style="71" bestFit="1" customWidth="1"/>
    <col min="126" max="16384" width="8.625" style="71" customWidth="1"/>
  </cols>
  <sheetData>
    <row r="1" ht="21" customHeight="1">
      <c r="A1" s="105" t="s">
        <v>92</v>
      </c>
    </row>
    <row r="2" spans="1:6" ht="31.5" customHeight="1">
      <c r="A2" s="106" t="s">
        <v>93</v>
      </c>
      <c r="B2" s="106"/>
      <c r="C2" s="106"/>
      <c r="D2" s="106"/>
      <c r="E2" s="106"/>
      <c r="F2" s="106"/>
    </row>
    <row r="3" spans="1:6" ht="24" customHeight="1">
      <c r="A3" s="107"/>
      <c r="B3" s="95" t="s">
        <v>94</v>
      </c>
      <c r="C3" s="95"/>
      <c r="D3" s="95"/>
      <c r="E3" s="95"/>
      <c r="F3" s="95"/>
    </row>
    <row r="4" spans="1:6" s="78" customFormat="1" ht="30" customHeight="1">
      <c r="A4" s="24" t="s">
        <v>95</v>
      </c>
      <c r="B4" s="29" t="s">
        <v>96</v>
      </c>
      <c r="C4" s="29" t="s">
        <v>97</v>
      </c>
      <c r="D4" s="29" t="s">
        <v>30</v>
      </c>
      <c r="E4" s="29" t="s">
        <v>98</v>
      </c>
      <c r="F4" s="29" t="s">
        <v>99</v>
      </c>
    </row>
    <row r="5" spans="1:6" s="78" customFormat="1" ht="15.75" customHeight="1">
      <c r="A5" s="37"/>
      <c r="B5" s="108" t="s">
        <v>100</v>
      </c>
      <c r="C5" s="108" t="s">
        <v>101</v>
      </c>
      <c r="D5" s="108" t="s">
        <v>102</v>
      </c>
      <c r="E5" s="108" t="s">
        <v>103</v>
      </c>
      <c r="F5" s="108" t="s">
        <v>103</v>
      </c>
    </row>
    <row r="6" spans="1:6" s="101" customFormat="1" ht="30.75" customHeight="1">
      <c r="A6" s="109" t="s">
        <v>104</v>
      </c>
      <c r="B6" s="110">
        <f>B7+B8+B9</f>
        <v>195385.17</v>
      </c>
      <c r="C6" s="110">
        <f>C7+C8+C9</f>
        <v>187385.17</v>
      </c>
      <c r="D6" s="24">
        <f aca="true" t="shared" si="0" ref="D6:D16">C6-B6</f>
        <v>-8000</v>
      </c>
      <c r="E6" s="39" t="s">
        <v>105</v>
      </c>
      <c r="F6" s="33"/>
    </row>
    <row r="7" spans="1:6" s="101" customFormat="1" ht="30.75" customHeight="1">
      <c r="A7" s="86" t="s">
        <v>106</v>
      </c>
      <c r="B7" s="66">
        <v>165800.82</v>
      </c>
      <c r="C7" s="66">
        <f>165800.82-8000</f>
        <v>157800.82</v>
      </c>
      <c r="D7" s="66">
        <f t="shared" si="0"/>
        <v>-8000</v>
      </c>
      <c r="E7" s="39"/>
      <c r="F7" s="33"/>
    </row>
    <row r="8" spans="1:6" s="101" customFormat="1" ht="30.75" customHeight="1">
      <c r="A8" s="86" t="s">
        <v>107</v>
      </c>
      <c r="B8" s="66">
        <v>22858.65</v>
      </c>
      <c r="C8" s="66">
        <v>22858.65</v>
      </c>
      <c r="D8" s="66">
        <f t="shared" si="0"/>
        <v>0</v>
      </c>
      <c r="E8" s="39"/>
      <c r="F8" s="33"/>
    </row>
    <row r="9" spans="1:6" s="101" customFormat="1" ht="30.75" customHeight="1">
      <c r="A9" s="86" t="s">
        <v>108</v>
      </c>
      <c r="B9" s="66">
        <v>6725.7</v>
      </c>
      <c r="C9" s="66">
        <v>6725.7</v>
      </c>
      <c r="D9" s="66">
        <f t="shared" si="0"/>
        <v>0</v>
      </c>
      <c r="E9" s="39"/>
      <c r="F9" s="33"/>
    </row>
    <row r="10" spans="1:6" s="101" customFormat="1" ht="30.75" customHeight="1">
      <c r="A10" s="98" t="s">
        <v>109</v>
      </c>
      <c r="B10" s="24">
        <f>SUM(B11:B11)</f>
        <v>111195.25</v>
      </c>
      <c r="C10" s="111">
        <f>SUM(C11:C11)</f>
        <v>111195.25</v>
      </c>
      <c r="D10" s="111">
        <f t="shared" si="0"/>
        <v>0</v>
      </c>
      <c r="E10" s="39" t="s">
        <v>110</v>
      </c>
      <c r="F10" s="33"/>
    </row>
    <row r="11" spans="1:6" s="101" customFormat="1" ht="30.75" customHeight="1">
      <c r="A11" s="80" t="s">
        <v>111</v>
      </c>
      <c r="B11" s="66">
        <v>111195.25</v>
      </c>
      <c r="C11" s="112">
        <v>111195.25</v>
      </c>
      <c r="D11" s="112">
        <f t="shared" si="0"/>
        <v>0</v>
      </c>
      <c r="E11" s="66"/>
      <c r="F11" s="113"/>
    </row>
    <row r="12" spans="1:6" s="101" customFormat="1" ht="30.75" customHeight="1">
      <c r="A12" s="109" t="s">
        <v>112</v>
      </c>
      <c r="B12" s="24">
        <f>SUM(B13:B49)-B34-B43-B44</f>
        <v>193212.75000000003</v>
      </c>
      <c r="C12" s="24">
        <f>SUM(C13:C49)-C34-C43-C44</f>
        <v>213965.54000000004</v>
      </c>
      <c r="D12" s="24">
        <f t="shared" si="0"/>
        <v>20752.790000000008</v>
      </c>
      <c r="E12" s="66"/>
      <c r="F12" s="33"/>
    </row>
    <row r="13" spans="1:6" s="101" customFormat="1" ht="30.75" customHeight="1">
      <c r="A13" s="86" t="s">
        <v>113</v>
      </c>
      <c r="B13" s="66">
        <v>8755</v>
      </c>
      <c r="C13" s="66">
        <v>8755</v>
      </c>
      <c r="D13" s="66">
        <f t="shared" si="0"/>
        <v>0</v>
      </c>
      <c r="E13" s="66" t="s">
        <v>105</v>
      </c>
      <c r="F13" s="33"/>
    </row>
    <row r="14" spans="1:6" s="101" customFormat="1" ht="30.75" customHeight="1">
      <c r="A14" s="80" t="s">
        <v>114</v>
      </c>
      <c r="B14" s="66">
        <v>32000</v>
      </c>
      <c r="C14" s="66">
        <v>32000</v>
      </c>
      <c r="D14" s="66">
        <f t="shared" si="0"/>
        <v>0</v>
      </c>
      <c r="E14" s="66" t="s">
        <v>105</v>
      </c>
      <c r="F14" s="33"/>
    </row>
    <row r="15" spans="1:6" s="101" customFormat="1" ht="30.75" customHeight="1">
      <c r="A15" s="80" t="s">
        <v>115</v>
      </c>
      <c r="B15" s="66">
        <v>9150</v>
      </c>
      <c r="C15" s="66">
        <v>9150</v>
      </c>
      <c r="D15" s="66">
        <f t="shared" si="0"/>
        <v>0</v>
      </c>
      <c r="E15" s="66" t="s">
        <v>105</v>
      </c>
      <c r="F15" s="33"/>
    </row>
    <row r="16" spans="1:6" s="101" customFormat="1" ht="30.75" customHeight="1">
      <c r="A16" s="80" t="s">
        <v>116</v>
      </c>
      <c r="B16" s="66">
        <v>1140</v>
      </c>
      <c r="C16" s="66">
        <v>1140</v>
      </c>
      <c r="D16" s="66">
        <f t="shared" si="0"/>
        <v>0</v>
      </c>
      <c r="E16" s="66"/>
      <c r="F16" s="33"/>
    </row>
    <row r="17" spans="1:6" s="101" customFormat="1" ht="30.75" customHeight="1">
      <c r="A17" s="80" t="s">
        <v>117</v>
      </c>
      <c r="B17" s="66">
        <v>200</v>
      </c>
      <c r="C17" s="66">
        <v>200</v>
      </c>
      <c r="D17" s="66">
        <f aca="true" t="shared" si="1" ref="D17:D28">C17-B17</f>
        <v>0</v>
      </c>
      <c r="E17" s="66"/>
      <c r="F17" s="33"/>
    </row>
    <row r="18" spans="1:6" s="101" customFormat="1" ht="30.75" customHeight="1">
      <c r="A18" s="80" t="s">
        <v>118</v>
      </c>
      <c r="B18" s="66">
        <v>500</v>
      </c>
      <c r="C18" s="66">
        <v>500</v>
      </c>
      <c r="D18" s="66">
        <f t="shared" si="1"/>
        <v>0</v>
      </c>
      <c r="E18" s="66"/>
      <c r="F18" s="33"/>
    </row>
    <row r="19" spans="1:6" s="101" customFormat="1" ht="30.75" customHeight="1">
      <c r="A19" s="80" t="s">
        <v>119</v>
      </c>
      <c r="B19" s="66">
        <v>900</v>
      </c>
      <c r="C19" s="66">
        <v>900</v>
      </c>
      <c r="D19" s="66">
        <f t="shared" si="1"/>
        <v>0</v>
      </c>
      <c r="E19" s="66"/>
      <c r="F19" s="33"/>
    </row>
    <row r="20" spans="1:6" s="101" customFormat="1" ht="30.75" customHeight="1">
      <c r="A20" s="80" t="s">
        <v>120</v>
      </c>
      <c r="B20" s="66">
        <v>1400</v>
      </c>
      <c r="C20" s="66">
        <v>1400</v>
      </c>
      <c r="D20" s="66">
        <f t="shared" si="1"/>
        <v>0</v>
      </c>
      <c r="E20" s="66"/>
      <c r="F20" s="33"/>
    </row>
    <row r="21" spans="1:6" s="101" customFormat="1" ht="30.75" customHeight="1">
      <c r="A21" s="80" t="s">
        <v>121</v>
      </c>
      <c r="B21" s="66">
        <v>400</v>
      </c>
      <c r="C21" s="66">
        <v>400</v>
      </c>
      <c r="D21" s="66">
        <f t="shared" si="1"/>
        <v>0</v>
      </c>
      <c r="E21" s="66"/>
      <c r="F21" s="33"/>
    </row>
    <row r="22" spans="1:6" s="101" customFormat="1" ht="30.75" customHeight="1">
      <c r="A22" s="80" t="s">
        <v>122</v>
      </c>
      <c r="B22" s="66">
        <v>5200</v>
      </c>
      <c r="C22" s="66">
        <v>5200</v>
      </c>
      <c r="D22" s="66">
        <f t="shared" si="1"/>
        <v>0</v>
      </c>
      <c r="E22" s="66"/>
      <c r="F22" s="33"/>
    </row>
    <row r="23" spans="1:6" s="101" customFormat="1" ht="30.75" customHeight="1">
      <c r="A23" s="80" t="s">
        <v>123</v>
      </c>
      <c r="B23" s="66">
        <v>0</v>
      </c>
      <c r="C23" s="66">
        <v>1500</v>
      </c>
      <c r="D23" s="66">
        <f t="shared" si="1"/>
        <v>1500</v>
      </c>
      <c r="E23" s="66"/>
      <c r="F23" s="33"/>
    </row>
    <row r="24" spans="1:6" s="101" customFormat="1" ht="30.75" customHeight="1">
      <c r="A24" s="80" t="s">
        <v>124</v>
      </c>
      <c r="B24" s="66">
        <v>1100</v>
      </c>
      <c r="C24" s="66">
        <v>1100</v>
      </c>
      <c r="D24" s="66">
        <f t="shared" si="1"/>
        <v>0</v>
      </c>
      <c r="E24" s="66"/>
      <c r="F24" s="33"/>
    </row>
    <row r="25" spans="1:6" s="101" customFormat="1" ht="30.75" customHeight="1">
      <c r="A25" s="80" t="s">
        <v>125</v>
      </c>
      <c r="B25" s="66">
        <v>400</v>
      </c>
      <c r="C25" s="66">
        <v>400</v>
      </c>
      <c r="D25" s="66">
        <f t="shared" si="1"/>
        <v>0</v>
      </c>
      <c r="E25" s="66"/>
      <c r="F25" s="33"/>
    </row>
    <row r="26" spans="1:6" s="101" customFormat="1" ht="30.75" customHeight="1">
      <c r="A26" s="80" t="s">
        <v>126</v>
      </c>
      <c r="B26" s="66">
        <v>200</v>
      </c>
      <c r="C26" s="66">
        <v>200</v>
      </c>
      <c r="D26" s="66">
        <f t="shared" si="1"/>
        <v>0</v>
      </c>
      <c r="E26" s="66"/>
      <c r="F26" s="33"/>
    </row>
    <row r="27" spans="1:6" s="101" customFormat="1" ht="30.75" customHeight="1">
      <c r="A27" s="80" t="s">
        <v>127</v>
      </c>
      <c r="B27" s="66">
        <v>0</v>
      </c>
      <c r="C27" s="66">
        <v>671.76</v>
      </c>
      <c r="D27" s="66">
        <f t="shared" si="1"/>
        <v>671.76</v>
      </c>
      <c r="E27" s="66"/>
      <c r="F27" s="33"/>
    </row>
    <row r="28" spans="1:6" s="101" customFormat="1" ht="30.75" customHeight="1">
      <c r="A28" s="80" t="s">
        <v>128</v>
      </c>
      <c r="B28" s="66">
        <v>0</v>
      </c>
      <c r="C28" s="66">
        <v>10000</v>
      </c>
      <c r="D28" s="66">
        <f t="shared" si="1"/>
        <v>10000</v>
      </c>
      <c r="E28" s="66"/>
      <c r="F28" s="33"/>
    </row>
    <row r="29" spans="1:6" s="101" customFormat="1" ht="30.75" customHeight="1">
      <c r="A29" s="80" t="s">
        <v>129</v>
      </c>
      <c r="B29" s="66">
        <v>1700</v>
      </c>
      <c r="C29" s="66">
        <v>1700</v>
      </c>
      <c r="D29" s="66">
        <f aca="true" t="shared" si="2" ref="D29:D47">C29-B29</f>
        <v>0</v>
      </c>
      <c r="E29" s="66"/>
      <c r="F29" s="33"/>
    </row>
    <row r="30" spans="1:6" s="101" customFormat="1" ht="30.75" customHeight="1">
      <c r="A30" s="80" t="s">
        <v>130</v>
      </c>
      <c r="B30" s="66">
        <v>13860.16</v>
      </c>
      <c r="C30" s="66">
        <v>13860.16</v>
      </c>
      <c r="D30" s="66">
        <f t="shared" si="2"/>
        <v>0</v>
      </c>
      <c r="E30" s="66" t="s">
        <v>105</v>
      </c>
      <c r="F30" s="33"/>
    </row>
    <row r="31" spans="1:6" s="101" customFormat="1" ht="30.75" customHeight="1">
      <c r="A31" s="80" t="s">
        <v>131</v>
      </c>
      <c r="B31" s="66">
        <v>1500</v>
      </c>
      <c r="C31" s="66">
        <v>1500</v>
      </c>
      <c r="D31" s="66">
        <f t="shared" si="2"/>
        <v>0</v>
      </c>
      <c r="E31" s="66" t="s">
        <v>105</v>
      </c>
      <c r="F31" s="33"/>
    </row>
    <row r="32" spans="1:6" s="101" customFormat="1" ht="30.75" customHeight="1">
      <c r="A32" s="86" t="s">
        <v>132</v>
      </c>
      <c r="B32" s="66">
        <v>400</v>
      </c>
      <c r="C32" s="66">
        <v>400</v>
      </c>
      <c r="D32" s="66">
        <f t="shared" si="2"/>
        <v>0</v>
      </c>
      <c r="E32" s="66" t="s">
        <v>105</v>
      </c>
      <c r="F32" s="33"/>
    </row>
    <row r="33" spans="1:6" s="101" customFormat="1" ht="30.75" customHeight="1">
      <c r="A33" s="80" t="s">
        <v>133</v>
      </c>
      <c r="B33" s="66">
        <f>SUM(B34:B34)</f>
        <v>724.36</v>
      </c>
      <c r="C33" s="66">
        <f>SUM(C34:C34)</f>
        <v>724.36</v>
      </c>
      <c r="D33" s="66">
        <f t="shared" si="2"/>
        <v>0</v>
      </c>
      <c r="E33" s="66" t="s">
        <v>105</v>
      </c>
      <c r="F33" s="33"/>
    </row>
    <row r="34" spans="1:6" s="101" customFormat="1" ht="30.75" customHeight="1">
      <c r="A34" s="80" t="s">
        <v>134</v>
      </c>
      <c r="B34" s="66">
        <v>724.36</v>
      </c>
      <c r="C34" s="66">
        <v>724.36</v>
      </c>
      <c r="D34" s="66">
        <f t="shared" si="2"/>
        <v>0</v>
      </c>
      <c r="E34" s="66"/>
      <c r="F34" s="33"/>
    </row>
    <row r="35" spans="1:223" s="101" customFormat="1" ht="30.75" customHeight="1">
      <c r="A35" s="80" t="s">
        <v>135</v>
      </c>
      <c r="B35" s="66">
        <v>14504.1</v>
      </c>
      <c r="C35" s="66">
        <v>14504.1</v>
      </c>
      <c r="D35" s="66">
        <f t="shared" si="2"/>
        <v>0</v>
      </c>
      <c r="E35" s="66"/>
      <c r="F35" s="33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</row>
    <row r="36" spans="1:223" s="91" customFormat="1" ht="30.75" customHeight="1">
      <c r="A36" s="80" t="s">
        <v>136</v>
      </c>
      <c r="B36" s="66"/>
      <c r="C36" s="66"/>
      <c r="D36" s="66">
        <f t="shared" si="2"/>
        <v>0</v>
      </c>
      <c r="E36" s="89"/>
      <c r="F36" s="33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</row>
    <row r="37" spans="1:6" s="78" customFormat="1" ht="30.75" customHeight="1">
      <c r="A37" s="86" t="s">
        <v>137</v>
      </c>
      <c r="B37" s="66">
        <v>6800</v>
      </c>
      <c r="C37" s="66">
        <v>6800</v>
      </c>
      <c r="D37" s="66">
        <f t="shared" si="2"/>
        <v>0</v>
      </c>
      <c r="E37" s="66" t="s">
        <v>105</v>
      </c>
      <c r="F37" s="33"/>
    </row>
    <row r="38" spans="1:6" s="78" customFormat="1" ht="30.75" customHeight="1">
      <c r="A38" s="86" t="s">
        <v>138</v>
      </c>
      <c r="B38" s="66">
        <v>0</v>
      </c>
      <c r="C38" s="66">
        <v>8581.03</v>
      </c>
      <c r="D38" s="66">
        <f t="shared" si="2"/>
        <v>8581.03</v>
      </c>
      <c r="E38" s="66"/>
      <c r="F38" s="33"/>
    </row>
    <row r="39" spans="1:6" s="102" customFormat="1" ht="30.75" customHeight="1">
      <c r="A39" s="80" t="s">
        <v>139</v>
      </c>
      <c r="B39" s="66">
        <v>10590.39</v>
      </c>
      <c r="C39" s="66">
        <v>10590.39</v>
      </c>
      <c r="D39" s="66">
        <f t="shared" si="2"/>
        <v>0</v>
      </c>
      <c r="E39" s="66"/>
      <c r="F39" s="33"/>
    </row>
    <row r="40" spans="1:6" s="102" customFormat="1" ht="30.75" customHeight="1">
      <c r="A40" s="80" t="s">
        <v>140</v>
      </c>
      <c r="B40" s="66">
        <v>2750</v>
      </c>
      <c r="C40" s="66">
        <v>2750</v>
      </c>
      <c r="D40" s="66">
        <f t="shared" si="2"/>
        <v>0</v>
      </c>
      <c r="E40" s="114"/>
      <c r="F40" s="115"/>
    </row>
    <row r="41" spans="1:6" s="102" customFormat="1" ht="30.75" customHeight="1">
      <c r="A41" s="80" t="s">
        <v>141</v>
      </c>
      <c r="B41" s="66">
        <v>8409.05</v>
      </c>
      <c r="C41" s="66">
        <v>8409.05</v>
      </c>
      <c r="D41" s="66">
        <f t="shared" si="2"/>
        <v>0</v>
      </c>
      <c r="E41" s="114"/>
      <c r="F41" s="115"/>
    </row>
    <row r="42" spans="1:6" s="102" customFormat="1" ht="30.75" customHeight="1">
      <c r="A42" s="88" t="s">
        <v>142</v>
      </c>
      <c r="B42" s="39">
        <f>SUM(B43:B44)</f>
        <v>30585</v>
      </c>
      <c r="C42" s="39">
        <f>SUM(C43:C44)</f>
        <v>30585</v>
      </c>
      <c r="D42" s="66">
        <f t="shared" si="2"/>
        <v>0</v>
      </c>
      <c r="E42" s="114"/>
      <c r="F42" s="33"/>
    </row>
    <row r="43" spans="1:6" s="102" customFormat="1" ht="30.75" customHeight="1" hidden="1">
      <c r="A43" s="88" t="s">
        <v>143</v>
      </c>
      <c r="B43" s="39"/>
      <c r="C43" s="39"/>
      <c r="D43" s="66">
        <f t="shared" si="2"/>
        <v>0</v>
      </c>
      <c r="E43" s="114"/>
      <c r="F43" s="33"/>
    </row>
    <row r="44" spans="1:6" s="102" customFormat="1" ht="30.75" customHeight="1">
      <c r="A44" s="99" t="s">
        <v>144</v>
      </c>
      <c r="B44" s="39">
        <v>30585</v>
      </c>
      <c r="C44" s="39">
        <v>30585</v>
      </c>
      <c r="D44" s="66">
        <f t="shared" si="2"/>
        <v>0</v>
      </c>
      <c r="E44" s="114"/>
      <c r="F44" s="33"/>
    </row>
    <row r="45" spans="1:6" s="102" customFormat="1" ht="30.75" customHeight="1">
      <c r="A45" s="99" t="s">
        <v>145</v>
      </c>
      <c r="B45" s="39">
        <v>2700</v>
      </c>
      <c r="C45" s="39">
        <v>2700</v>
      </c>
      <c r="D45" s="66">
        <f t="shared" si="2"/>
        <v>0</v>
      </c>
      <c r="E45" s="114"/>
      <c r="F45" s="33"/>
    </row>
    <row r="46" spans="1:6" s="102" customFormat="1" ht="30.75" customHeight="1">
      <c r="A46" s="99" t="s">
        <v>146</v>
      </c>
      <c r="B46" s="39">
        <v>3000</v>
      </c>
      <c r="C46" s="39">
        <v>3000</v>
      </c>
      <c r="D46" s="66">
        <f t="shared" si="2"/>
        <v>0</v>
      </c>
      <c r="E46" s="114"/>
      <c r="F46" s="33"/>
    </row>
    <row r="47" spans="1:6" s="102" customFormat="1" ht="30.75" customHeight="1">
      <c r="A47" s="99" t="s">
        <v>147</v>
      </c>
      <c r="B47" s="39">
        <v>14000</v>
      </c>
      <c r="C47" s="39">
        <v>14000</v>
      </c>
      <c r="D47" s="66">
        <f t="shared" si="2"/>
        <v>0</v>
      </c>
      <c r="E47" s="114"/>
      <c r="F47" s="33"/>
    </row>
    <row r="48" spans="1:6" s="102" customFormat="1" ht="30.75" customHeight="1">
      <c r="A48" s="99" t="s">
        <v>148</v>
      </c>
      <c r="B48" s="39">
        <v>12201.77</v>
      </c>
      <c r="C48" s="39">
        <v>12201.77</v>
      </c>
      <c r="D48" s="66">
        <f aca="true" t="shared" si="3" ref="D48:D61">C48-B48</f>
        <v>0</v>
      </c>
      <c r="E48" s="114"/>
      <c r="F48" s="33"/>
    </row>
    <row r="49" spans="1:6" s="91" customFormat="1" ht="30.75" customHeight="1">
      <c r="A49" s="80" t="s">
        <v>149</v>
      </c>
      <c r="B49" s="66">
        <v>8142.92</v>
      </c>
      <c r="C49" s="66">
        <v>8142.92</v>
      </c>
      <c r="D49" s="66">
        <f t="shared" si="3"/>
        <v>0</v>
      </c>
      <c r="E49" s="66">
        <f>D49-B49</f>
        <v>-8142.92</v>
      </c>
      <c r="F49" s="115"/>
    </row>
    <row r="50" spans="1:6" s="101" customFormat="1" ht="30.75" customHeight="1">
      <c r="A50" s="109" t="s">
        <v>150</v>
      </c>
      <c r="B50" s="24">
        <f>SUM(B51:B53)+B59</f>
        <v>319750</v>
      </c>
      <c r="C50" s="24">
        <f>SUM(C51:C53)+C59</f>
        <v>314884</v>
      </c>
      <c r="D50" s="24">
        <f t="shared" si="3"/>
        <v>-4866</v>
      </c>
      <c r="E50" s="114"/>
      <c r="F50" s="116"/>
    </row>
    <row r="51" spans="1:6" s="101" customFormat="1" ht="30.75" customHeight="1">
      <c r="A51" s="86" t="s">
        <v>151</v>
      </c>
      <c r="B51" s="66">
        <f>441450-160000-15000+14000-1700</f>
        <v>278750</v>
      </c>
      <c r="C51" s="66">
        <f>278750-13430+12603+61</f>
        <v>277984</v>
      </c>
      <c r="D51" s="66">
        <f t="shared" si="3"/>
        <v>-766</v>
      </c>
      <c r="E51" s="114"/>
      <c r="F51" s="116"/>
    </row>
    <row r="52" spans="1:6" s="101" customFormat="1" ht="30.75" customHeight="1">
      <c r="A52" s="86" t="s">
        <v>152</v>
      </c>
      <c r="B52" s="66">
        <v>18600</v>
      </c>
      <c r="C52" s="66">
        <v>18600</v>
      </c>
      <c r="D52" s="66">
        <f t="shared" si="3"/>
        <v>0</v>
      </c>
      <c r="E52" s="114"/>
      <c r="F52" s="33"/>
    </row>
    <row r="53" spans="1:6" s="101" customFormat="1" ht="30.75" customHeight="1">
      <c r="A53" s="86" t="s">
        <v>153</v>
      </c>
      <c r="B53" s="66">
        <f>SUM(B54:B58)</f>
        <v>22400</v>
      </c>
      <c r="C53" s="66">
        <f>SUM(C54:C58)</f>
        <v>18300</v>
      </c>
      <c r="D53" s="66">
        <f t="shared" si="3"/>
        <v>-4100</v>
      </c>
      <c r="E53" s="114"/>
      <c r="F53" s="116"/>
    </row>
    <row r="54" spans="1:6" s="101" customFormat="1" ht="30.75" customHeight="1">
      <c r="A54" s="80" t="s">
        <v>154</v>
      </c>
      <c r="B54" s="66">
        <v>7300</v>
      </c>
      <c r="C54" s="66">
        <v>3200</v>
      </c>
      <c r="D54" s="66">
        <f t="shared" si="3"/>
        <v>-4100</v>
      </c>
      <c r="E54" s="114"/>
      <c r="F54" s="116"/>
    </row>
    <row r="55" spans="1:6" s="101" customFormat="1" ht="30.75" customHeight="1">
      <c r="A55" s="86" t="s">
        <v>155</v>
      </c>
      <c r="B55" s="66">
        <v>13100</v>
      </c>
      <c r="C55" s="66">
        <v>13100</v>
      </c>
      <c r="D55" s="66">
        <f t="shared" si="3"/>
        <v>0</v>
      </c>
      <c r="E55" s="114"/>
      <c r="F55" s="116"/>
    </row>
    <row r="56" spans="1:6" s="101" customFormat="1" ht="30.75" customHeight="1" hidden="1">
      <c r="A56" s="80" t="s">
        <v>156</v>
      </c>
      <c r="B56" s="66"/>
      <c r="C56" s="66"/>
      <c r="D56" s="66">
        <f t="shared" si="3"/>
        <v>0</v>
      </c>
      <c r="E56" s="114"/>
      <c r="F56" s="116"/>
    </row>
    <row r="57" spans="1:6" s="101" customFormat="1" ht="30.75" customHeight="1">
      <c r="A57" s="86" t="s">
        <v>157</v>
      </c>
      <c r="B57" s="66">
        <v>1000</v>
      </c>
      <c r="C57" s="66">
        <v>1000</v>
      </c>
      <c r="D57" s="66">
        <f t="shared" si="3"/>
        <v>0</v>
      </c>
      <c r="E57" s="114"/>
      <c r="F57" s="116"/>
    </row>
    <row r="58" spans="1:6" s="101" customFormat="1" ht="30.75" customHeight="1">
      <c r="A58" s="86" t="s">
        <v>158</v>
      </c>
      <c r="B58" s="66">
        <v>1000</v>
      </c>
      <c r="C58" s="66">
        <v>1000</v>
      </c>
      <c r="D58" s="66">
        <f t="shared" si="3"/>
        <v>0</v>
      </c>
      <c r="E58" s="114"/>
      <c r="F58" s="116"/>
    </row>
    <row r="59" spans="1:6" s="101" customFormat="1" ht="30.75" customHeight="1" hidden="1">
      <c r="A59" s="86" t="s">
        <v>159</v>
      </c>
      <c r="B59" s="66"/>
      <c r="C59" s="66"/>
      <c r="D59" s="66">
        <f t="shared" si="3"/>
        <v>0</v>
      </c>
      <c r="E59" s="114"/>
      <c r="F59" s="33"/>
    </row>
    <row r="60" spans="1:6" s="101" customFormat="1" ht="30.75" customHeight="1">
      <c r="A60" s="109" t="s">
        <v>160</v>
      </c>
      <c r="B60" s="110">
        <f>'社保'!B41</f>
        <v>57131.461319999995</v>
      </c>
      <c r="C60" s="117">
        <f>'社保'!C41</f>
        <v>59901.461319999995</v>
      </c>
      <c r="D60" s="111">
        <f t="shared" si="3"/>
        <v>2770</v>
      </c>
      <c r="E60" s="114"/>
      <c r="F60" s="116"/>
    </row>
    <row r="61" spans="1:6" s="101" customFormat="1" ht="30.75" customHeight="1">
      <c r="A61" s="109" t="s">
        <v>161</v>
      </c>
      <c r="B61" s="24">
        <v>170000</v>
      </c>
      <c r="C61" s="24">
        <v>180000</v>
      </c>
      <c r="D61" s="24">
        <f t="shared" si="3"/>
        <v>10000</v>
      </c>
      <c r="E61" s="114"/>
      <c r="F61" s="116"/>
    </row>
    <row r="62" spans="1:6" s="101" customFormat="1" ht="30.75" customHeight="1">
      <c r="A62" s="39" t="s">
        <v>162</v>
      </c>
      <c r="B62" s="24">
        <v>40034</v>
      </c>
      <c r="C62" s="66">
        <v>40034</v>
      </c>
      <c r="D62" s="24">
        <v>0</v>
      </c>
      <c r="E62" s="114"/>
      <c r="F62" s="116"/>
    </row>
    <row r="63" spans="1:6" s="101" customFormat="1" ht="30.75" customHeight="1">
      <c r="A63" s="109" t="s">
        <v>163</v>
      </c>
      <c r="B63" s="24">
        <v>119000</v>
      </c>
      <c r="C63" s="24">
        <v>113900</v>
      </c>
      <c r="D63" s="24">
        <f>C63-B63</f>
        <v>-5100</v>
      </c>
      <c r="E63" s="114"/>
      <c r="F63" s="116"/>
    </row>
    <row r="64" spans="1:6" s="101" customFormat="1" ht="30.75" customHeight="1">
      <c r="A64" s="109" t="s">
        <v>164</v>
      </c>
      <c r="B64" s="24">
        <f>SUM(B65:B75)-B69-B68</f>
        <v>117700</v>
      </c>
      <c r="C64" s="24">
        <f>SUM(C65:C75)-C69-C68</f>
        <v>119500</v>
      </c>
      <c r="D64" s="24">
        <f aca="true" t="shared" si="4" ref="D64:D76">C64-B64</f>
        <v>1800</v>
      </c>
      <c r="E64" s="114"/>
      <c r="F64" s="116"/>
    </row>
    <row r="65" spans="1:6" s="101" customFormat="1" ht="30.75" customHeight="1">
      <c r="A65" s="80" t="s">
        <v>165</v>
      </c>
      <c r="B65" s="66">
        <v>10000</v>
      </c>
      <c r="C65" s="66">
        <v>9000</v>
      </c>
      <c r="D65" s="66">
        <f t="shared" si="4"/>
        <v>-1000</v>
      </c>
      <c r="E65" s="114"/>
      <c r="F65" s="116"/>
    </row>
    <row r="66" spans="1:6" s="101" customFormat="1" ht="30.75" customHeight="1">
      <c r="A66" s="80" t="s">
        <v>166</v>
      </c>
      <c r="B66" s="66">
        <v>6000</v>
      </c>
      <c r="C66" s="66">
        <v>4000</v>
      </c>
      <c r="D66" s="66">
        <f t="shared" si="4"/>
        <v>-2000</v>
      </c>
      <c r="E66" s="114"/>
      <c r="F66" s="116"/>
    </row>
    <row r="67" spans="1:6" s="101" customFormat="1" ht="30.75" customHeight="1">
      <c r="A67" s="80" t="s">
        <v>167</v>
      </c>
      <c r="B67" s="66">
        <v>53200</v>
      </c>
      <c r="C67" s="66">
        <f>C69</f>
        <v>50000</v>
      </c>
      <c r="D67" s="66">
        <f t="shared" si="4"/>
        <v>-3200</v>
      </c>
      <c r="E67" s="114"/>
      <c r="F67" s="116"/>
    </row>
    <row r="68" spans="1:6" s="101" customFormat="1" ht="30.75" customHeight="1" hidden="1">
      <c r="A68" s="80" t="s">
        <v>168</v>
      </c>
      <c r="B68" s="66"/>
      <c r="C68" s="66"/>
      <c r="D68" s="66">
        <f t="shared" si="4"/>
        <v>0</v>
      </c>
      <c r="E68" s="114"/>
      <c r="F68" s="116"/>
    </row>
    <row r="69" spans="1:6" s="101" customFormat="1" ht="30.75" customHeight="1">
      <c r="A69" s="80" t="s">
        <v>169</v>
      </c>
      <c r="B69" s="66">
        <v>53200</v>
      </c>
      <c r="C69" s="66">
        <v>50000</v>
      </c>
      <c r="D69" s="66">
        <f t="shared" si="4"/>
        <v>-3200</v>
      </c>
      <c r="E69" s="114"/>
      <c r="F69" s="116"/>
    </row>
    <row r="70" spans="1:6" s="101" customFormat="1" ht="30.75" customHeight="1">
      <c r="A70" s="80" t="s">
        <v>170</v>
      </c>
      <c r="B70" s="66">
        <v>7500</v>
      </c>
      <c r="C70" s="66">
        <v>7500</v>
      </c>
      <c r="D70" s="66">
        <f t="shared" si="4"/>
        <v>0</v>
      </c>
      <c r="E70" s="114"/>
      <c r="F70" s="116"/>
    </row>
    <row r="71" spans="1:6" s="101" customFormat="1" ht="30.75" customHeight="1">
      <c r="A71" s="80" t="s">
        <v>171</v>
      </c>
      <c r="B71" s="66">
        <v>14000</v>
      </c>
      <c r="C71" s="66">
        <v>14000</v>
      </c>
      <c r="D71" s="66">
        <f t="shared" si="4"/>
        <v>0</v>
      </c>
      <c r="E71" s="114"/>
      <c r="F71" s="116"/>
    </row>
    <row r="72" spans="1:6" s="78" customFormat="1" ht="30.75" customHeight="1">
      <c r="A72" s="86" t="s">
        <v>172</v>
      </c>
      <c r="B72" s="66">
        <v>6000</v>
      </c>
      <c r="C72" s="66">
        <v>4000</v>
      </c>
      <c r="D72" s="66">
        <f t="shared" si="4"/>
        <v>-2000</v>
      </c>
      <c r="E72" s="114"/>
      <c r="F72" s="115"/>
    </row>
    <row r="73" spans="1:6" s="78" customFormat="1" ht="30.75" customHeight="1">
      <c r="A73" s="86" t="s">
        <v>173</v>
      </c>
      <c r="B73" s="66">
        <v>1000</v>
      </c>
      <c r="C73" s="66">
        <v>1000</v>
      </c>
      <c r="D73" s="66">
        <f t="shared" si="4"/>
        <v>0</v>
      </c>
      <c r="E73" s="114"/>
      <c r="F73" s="115"/>
    </row>
    <row r="74" spans="1:6" s="101" customFormat="1" ht="30.75" customHeight="1">
      <c r="A74" s="86" t="s">
        <v>174</v>
      </c>
      <c r="B74" s="66">
        <v>10000</v>
      </c>
      <c r="C74" s="66">
        <v>20000</v>
      </c>
      <c r="D74" s="66">
        <f t="shared" si="4"/>
        <v>10000</v>
      </c>
      <c r="E74" s="118"/>
      <c r="F74" s="119"/>
    </row>
    <row r="75" spans="1:6" s="78" customFormat="1" ht="30.75" customHeight="1">
      <c r="A75" s="86" t="s">
        <v>175</v>
      </c>
      <c r="B75" s="66">
        <v>10000</v>
      </c>
      <c r="C75" s="66">
        <v>10000</v>
      </c>
      <c r="D75" s="66">
        <f t="shared" si="4"/>
        <v>0</v>
      </c>
      <c r="E75" s="118"/>
      <c r="F75" s="120"/>
    </row>
    <row r="76" spans="1:6" s="78" customFormat="1" ht="30.75" customHeight="1">
      <c r="A76" s="37" t="s">
        <v>176</v>
      </c>
      <c r="B76" s="121">
        <f>B64+B61+B60+B50+B12+B10+B6+B63</f>
        <v>1283374.63132</v>
      </c>
      <c r="C76" s="122">
        <f>C64+C61+C60+C50+C12+C10+C6+C63</f>
        <v>1300731.42132</v>
      </c>
      <c r="D76" s="122">
        <f t="shared" si="4"/>
        <v>17356.790000000037</v>
      </c>
      <c r="E76" s="114"/>
      <c r="F76" s="115"/>
    </row>
  </sheetData>
  <sheetProtection/>
  <mergeCells count="3">
    <mergeCell ref="A2:F2"/>
    <mergeCell ref="B3:F3"/>
    <mergeCell ref="A4:A5"/>
  </mergeCells>
  <printOptions/>
  <pageMargins left="0.7086614173228347" right="0.2362204724409449" top="0.9448818897637796" bottom="0.7874015748031497" header="0.5118110236220472" footer="0.5118110236220472"/>
  <pageSetup firstPageNumber="3" useFirstPageNumber="1" horizontalDpi="600" verticalDpi="600" orientation="portrait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L11" sqref="L11"/>
    </sheetView>
  </sheetViews>
  <sheetFormatPr defaultColWidth="8.625" defaultRowHeight="14.25"/>
  <cols>
    <col min="1" max="1" width="34.625" style="69" customWidth="1"/>
    <col min="2" max="4" width="12.625" style="70" customWidth="1"/>
    <col min="5" max="5" width="12.625" style="71" customWidth="1"/>
    <col min="6" max="16384" width="8.625" style="71" customWidth="1"/>
  </cols>
  <sheetData>
    <row r="1" spans="1:5" ht="18.75" customHeight="1">
      <c r="A1" s="93" t="s">
        <v>177</v>
      </c>
      <c r="B1" s="94"/>
      <c r="C1" s="94"/>
      <c r="D1" s="94"/>
      <c r="E1" s="94"/>
    </row>
    <row r="2" spans="1:5" ht="40.5" customHeight="1">
      <c r="A2" s="73" t="s">
        <v>178</v>
      </c>
      <c r="B2" s="73"/>
      <c r="C2" s="73"/>
      <c r="D2" s="73"/>
      <c r="E2" s="73"/>
    </row>
    <row r="3" spans="1:5" ht="21" customHeight="1">
      <c r="A3" s="74"/>
      <c r="B3" s="95" t="s">
        <v>179</v>
      </c>
      <c r="C3" s="95"/>
      <c r="D3" s="95"/>
      <c r="E3" s="95"/>
    </row>
    <row r="4" spans="1:10" ht="32.25" customHeight="1">
      <c r="A4" s="77" t="s">
        <v>24</v>
      </c>
      <c r="B4" s="29" t="s">
        <v>96</v>
      </c>
      <c r="C4" s="29" t="s">
        <v>97</v>
      </c>
      <c r="D4" s="29" t="s">
        <v>30</v>
      </c>
      <c r="E4" s="37" t="s">
        <v>180</v>
      </c>
      <c r="J4" s="91"/>
    </row>
    <row r="5" spans="1:5" ht="18" customHeight="1">
      <c r="A5" s="26"/>
      <c r="B5" s="27">
        <v>1</v>
      </c>
      <c r="C5" s="27">
        <v>2</v>
      </c>
      <c r="D5" s="27">
        <v>3</v>
      </c>
      <c r="E5" s="27">
        <v>4</v>
      </c>
    </row>
    <row r="6" spans="1:5" ht="24.75" customHeight="1">
      <c r="A6" s="79" t="s">
        <v>181</v>
      </c>
      <c r="B6" s="96">
        <f>SUM(B8,B10,B11)</f>
        <v>40250</v>
      </c>
      <c r="C6" s="96">
        <f>SUM(C8,C10,C11)</f>
        <v>70250</v>
      </c>
      <c r="D6" s="96">
        <f>C6-B6</f>
        <v>30000</v>
      </c>
      <c r="E6" s="80"/>
    </row>
    <row r="7" spans="1:5" ht="24.75" customHeight="1">
      <c r="A7" s="88" t="s">
        <v>182</v>
      </c>
      <c r="B7" s="39">
        <f>B8+B9</f>
        <v>41700</v>
      </c>
      <c r="C7" s="39">
        <f>C8+C9</f>
        <v>71700</v>
      </c>
      <c r="D7" s="65">
        <f aca="true" t="shared" si="0" ref="D7:D30">C7-B7</f>
        <v>30000</v>
      </c>
      <c r="E7" s="80"/>
    </row>
    <row r="8" spans="1:5" ht="24.75" customHeight="1">
      <c r="A8" s="88" t="s">
        <v>47</v>
      </c>
      <c r="B8" s="39">
        <v>40200</v>
      </c>
      <c r="C8" s="39">
        <f>40200+15000+15000</f>
        <v>70200</v>
      </c>
      <c r="D8" s="65">
        <f t="shared" si="0"/>
        <v>30000</v>
      </c>
      <c r="E8" s="80"/>
    </row>
    <row r="9" spans="1:5" ht="24.75" customHeight="1">
      <c r="A9" s="88" t="s">
        <v>91</v>
      </c>
      <c r="B9" s="39">
        <v>1500</v>
      </c>
      <c r="C9" s="39">
        <v>1500</v>
      </c>
      <c r="D9" s="65">
        <f t="shared" si="0"/>
        <v>0</v>
      </c>
      <c r="E9" s="27"/>
    </row>
    <row r="10" spans="1:5" ht="24.75" customHeight="1">
      <c r="A10" s="88" t="s">
        <v>183</v>
      </c>
      <c r="B10" s="39">
        <v>50</v>
      </c>
      <c r="C10" s="39">
        <v>50</v>
      </c>
      <c r="D10" s="65">
        <f t="shared" si="0"/>
        <v>0</v>
      </c>
      <c r="E10" s="80"/>
    </row>
    <row r="11" spans="1:5" ht="24.75" customHeight="1">
      <c r="A11" s="88" t="s">
        <v>184</v>
      </c>
      <c r="B11" s="39"/>
      <c r="C11" s="39"/>
      <c r="D11" s="65">
        <f t="shared" si="0"/>
        <v>0</v>
      </c>
      <c r="E11" s="80"/>
    </row>
    <row r="12" spans="1:5" ht="24.75" customHeight="1">
      <c r="A12" s="97" t="s">
        <v>49</v>
      </c>
      <c r="B12" s="39">
        <v>3200</v>
      </c>
      <c r="C12" s="39">
        <v>3200</v>
      </c>
      <c r="D12" s="65">
        <f t="shared" si="0"/>
        <v>0</v>
      </c>
      <c r="E12" s="80"/>
    </row>
    <row r="13" spans="1:5" ht="24.75" customHeight="1">
      <c r="A13" s="90" t="s">
        <v>185</v>
      </c>
      <c r="B13" s="37">
        <v>3500</v>
      </c>
      <c r="C13" s="37">
        <v>3500</v>
      </c>
      <c r="D13" s="96">
        <f t="shared" si="0"/>
        <v>0</v>
      </c>
      <c r="E13" s="98"/>
    </row>
    <row r="14" spans="1:5" ht="24.75" customHeight="1">
      <c r="A14" s="79" t="s">
        <v>186</v>
      </c>
      <c r="B14" s="37">
        <f>B15+B16+B17</f>
        <v>48450</v>
      </c>
      <c r="C14" s="37">
        <f>SUM(C15:C18)</f>
        <v>95572</v>
      </c>
      <c r="D14" s="96">
        <f t="shared" si="0"/>
        <v>47122</v>
      </c>
      <c r="E14" s="80"/>
    </row>
    <row r="15" spans="1:5" ht="24.75" customHeight="1">
      <c r="A15" s="88" t="s">
        <v>47</v>
      </c>
      <c r="B15" s="39">
        <f>B8+B10+B11+B12+B13</f>
        <v>46950</v>
      </c>
      <c r="C15" s="39">
        <f>C8+C10+C11+C12+C13</f>
        <v>76950</v>
      </c>
      <c r="D15" s="65">
        <f t="shared" si="0"/>
        <v>30000</v>
      </c>
      <c r="E15" s="80"/>
    </row>
    <row r="16" spans="1:5" ht="24.75" customHeight="1">
      <c r="A16" s="88" t="s">
        <v>187</v>
      </c>
      <c r="B16" s="39">
        <f>B9</f>
        <v>1500</v>
      </c>
      <c r="C16" s="39">
        <f>C9</f>
        <v>1500</v>
      </c>
      <c r="D16" s="65">
        <f t="shared" si="0"/>
        <v>0</v>
      </c>
      <c r="E16" s="80"/>
    </row>
    <row r="17" spans="1:5" ht="24.75" customHeight="1">
      <c r="A17" s="88" t="s">
        <v>188</v>
      </c>
      <c r="B17" s="39">
        <v>0</v>
      </c>
      <c r="C17" s="39">
        <v>3000</v>
      </c>
      <c r="D17" s="65">
        <f t="shared" si="0"/>
        <v>3000</v>
      </c>
      <c r="E17" s="80"/>
    </row>
    <row r="18" spans="1:5" ht="24.75" customHeight="1">
      <c r="A18" s="88" t="s">
        <v>189</v>
      </c>
      <c r="B18" s="39">
        <v>0</v>
      </c>
      <c r="C18" s="39">
        <v>14122</v>
      </c>
      <c r="D18" s="65">
        <f t="shared" si="0"/>
        <v>14122</v>
      </c>
      <c r="E18" s="80"/>
    </row>
    <row r="19" spans="1:5" ht="24.75" customHeight="1">
      <c r="A19" s="79" t="s">
        <v>190</v>
      </c>
      <c r="B19" s="37">
        <f>B20+B21+B24+B25</f>
        <v>46294</v>
      </c>
      <c r="C19" s="37">
        <f>C20+C21+C24+C25+C26+C27</f>
        <v>72416</v>
      </c>
      <c r="D19" s="37">
        <f>SUM(D20:D21,D24,D25,D26,D27)</f>
        <v>26122</v>
      </c>
      <c r="E19" s="86"/>
    </row>
    <row r="20" spans="1:5" ht="24.75" customHeight="1">
      <c r="A20" s="88" t="s">
        <v>191</v>
      </c>
      <c r="B20" s="39">
        <f>27950-8000-400</f>
        <v>19550</v>
      </c>
      <c r="C20" s="39">
        <f>27950-8000-400+13430</f>
        <v>32980</v>
      </c>
      <c r="D20" s="65">
        <f t="shared" si="0"/>
        <v>13430</v>
      </c>
      <c r="E20" s="86"/>
    </row>
    <row r="21" spans="1:5" ht="24.75" customHeight="1">
      <c r="A21" s="88" t="s">
        <v>192</v>
      </c>
      <c r="B21" s="39">
        <f>SUM(B22:B23)</f>
        <v>20044</v>
      </c>
      <c r="C21" s="39">
        <f>SUM(C22:C23)</f>
        <v>29044</v>
      </c>
      <c r="D21" s="65">
        <f t="shared" si="0"/>
        <v>9000</v>
      </c>
      <c r="E21" s="80"/>
    </row>
    <row r="22" spans="1:5" ht="24.75" customHeight="1">
      <c r="A22" s="88" t="s">
        <v>193</v>
      </c>
      <c r="B22" s="39">
        <v>15700</v>
      </c>
      <c r="C22" s="39">
        <f>15700+9000</f>
        <v>24700</v>
      </c>
      <c r="D22" s="65">
        <f t="shared" si="0"/>
        <v>9000</v>
      </c>
      <c r="E22" s="80"/>
    </row>
    <row r="23" spans="1:5" ht="24.75" customHeight="1">
      <c r="A23" s="99" t="s">
        <v>194</v>
      </c>
      <c r="B23" s="39">
        <v>4344</v>
      </c>
      <c r="C23" s="39">
        <v>4344</v>
      </c>
      <c r="D23" s="65">
        <f t="shared" si="0"/>
        <v>0</v>
      </c>
      <c r="E23" s="80"/>
    </row>
    <row r="24" spans="1:5" ht="24.75" customHeight="1">
      <c r="A24" s="88" t="s">
        <v>195</v>
      </c>
      <c r="B24" s="39">
        <v>6700</v>
      </c>
      <c r="C24" s="39">
        <v>6700</v>
      </c>
      <c r="D24" s="65">
        <f t="shared" si="0"/>
        <v>0</v>
      </c>
      <c r="E24" s="80"/>
    </row>
    <row r="25" spans="1:5" ht="24.75" customHeight="1">
      <c r="A25" s="88" t="s">
        <v>196</v>
      </c>
      <c r="B25" s="39">
        <v>0</v>
      </c>
      <c r="C25" s="39">
        <v>3000</v>
      </c>
      <c r="D25" s="65">
        <f t="shared" si="0"/>
        <v>3000</v>
      </c>
      <c r="E25" s="80"/>
    </row>
    <row r="26" spans="1:5" ht="24.75" customHeight="1">
      <c r="A26" s="88" t="s">
        <v>197</v>
      </c>
      <c r="B26" s="39">
        <v>0</v>
      </c>
      <c r="C26" s="39">
        <v>582</v>
      </c>
      <c r="D26" s="65">
        <f t="shared" si="0"/>
        <v>582</v>
      </c>
      <c r="E26" s="80"/>
    </row>
    <row r="27" spans="1:5" ht="24.75" customHeight="1">
      <c r="A27" s="88" t="s">
        <v>198</v>
      </c>
      <c r="B27" s="39">
        <v>0</v>
      </c>
      <c r="C27" s="39">
        <v>110</v>
      </c>
      <c r="D27" s="65">
        <f t="shared" si="0"/>
        <v>110</v>
      </c>
      <c r="E27" s="80"/>
    </row>
    <row r="28" spans="1:5" s="92" customFormat="1" ht="24.75" customHeight="1">
      <c r="A28" s="90" t="s">
        <v>199</v>
      </c>
      <c r="B28" s="37">
        <f>B15+B17+B18-B19</f>
        <v>656</v>
      </c>
      <c r="C28" s="37">
        <f>C15+C17+C18-C19</f>
        <v>21656</v>
      </c>
      <c r="D28" s="65">
        <f t="shared" si="0"/>
        <v>21000</v>
      </c>
      <c r="E28" s="98"/>
    </row>
    <row r="29" spans="1:5" ht="24.75" customHeight="1">
      <c r="A29" s="79" t="s">
        <v>200</v>
      </c>
      <c r="B29" s="37">
        <f>B15-B19-B28</f>
        <v>0</v>
      </c>
      <c r="C29" s="37">
        <f>C15+C17+C18-C19-C28</f>
        <v>0</v>
      </c>
      <c r="D29" s="65">
        <f t="shared" si="0"/>
        <v>0</v>
      </c>
      <c r="E29" s="87"/>
    </row>
    <row r="30" spans="1:5" ht="24.75" customHeight="1">
      <c r="A30" s="100" t="s">
        <v>176</v>
      </c>
      <c r="B30" s="100">
        <f>B19+B29+B28</f>
        <v>46950</v>
      </c>
      <c r="C30" s="100">
        <f>C19+C29+C28</f>
        <v>94072</v>
      </c>
      <c r="D30" s="65">
        <f t="shared" si="0"/>
        <v>47122</v>
      </c>
      <c r="E30" s="100"/>
    </row>
  </sheetData>
  <sheetProtection/>
  <mergeCells count="3">
    <mergeCell ref="A2:E2"/>
    <mergeCell ref="B3:E3"/>
    <mergeCell ref="A4:A5"/>
  </mergeCells>
  <printOptions/>
  <pageMargins left="0.71" right="0.23999999999999996" top="0.19652777777777777" bottom="0.2361111111111111" header="0.15694444444444444" footer="0.2361111111111111"/>
  <pageSetup firstPageNumber="6" useFirstPageNumber="1" horizontalDpi="600" verticalDpi="600" orientation="portrait" paperSize="9"/>
  <headerFooter scaleWithDoc="0" alignWithMargins="0">
    <oddFooter>&amp;C第 7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100" workbookViewId="0" topLeftCell="A1">
      <selection activeCell="L11" sqref="L11"/>
    </sheetView>
  </sheetViews>
  <sheetFormatPr defaultColWidth="8.625" defaultRowHeight="14.25"/>
  <cols>
    <col min="1" max="1" width="31.00390625" style="69" customWidth="1"/>
    <col min="2" max="4" width="12.75390625" style="70" customWidth="1"/>
    <col min="5" max="5" width="8.25390625" style="71" customWidth="1"/>
    <col min="6" max="6" width="12.875" style="71" bestFit="1" customWidth="1"/>
    <col min="7" max="32" width="9.00390625" style="71" bestFit="1" customWidth="1"/>
    <col min="33" max="16384" width="8.625" style="71" customWidth="1"/>
  </cols>
  <sheetData>
    <row r="1" ht="20.25">
      <c r="A1" s="72" t="s">
        <v>20</v>
      </c>
    </row>
    <row r="2" spans="1:5" ht="40.5" customHeight="1">
      <c r="A2" s="73" t="s">
        <v>201</v>
      </c>
      <c r="B2" s="73"/>
      <c r="C2" s="73"/>
      <c r="D2" s="73"/>
      <c r="E2" s="73"/>
    </row>
    <row r="3" spans="1:5" ht="19.5" customHeight="1">
      <c r="A3" s="74"/>
      <c r="B3" s="76" t="s">
        <v>202</v>
      </c>
      <c r="C3" s="76"/>
      <c r="D3" s="76"/>
      <c r="E3" s="76"/>
    </row>
    <row r="4" spans="1:16" ht="43.5" customHeight="1">
      <c r="A4" s="77" t="s">
        <v>24</v>
      </c>
      <c r="B4" s="29" t="s">
        <v>96</v>
      </c>
      <c r="C4" s="29" t="s">
        <v>97</v>
      </c>
      <c r="D4" s="29" t="s">
        <v>30</v>
      </c>
      <c r="E4" s="37" t="s">
        <v>203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24" customHeight="1">
      <c r="A5" s="26"/>
      <c r="B5" s="27">
        <v>1</v>
      </c>
      <c r="C5" s="27">
        <v>2</v>
      </c>
      <c r="D5" s="27">
        <v>3</v>
      </c>
      <c r="E5" s="27">
        <v>4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39" customHeight="1">
      <c r="A6" s="79" t="s">
        <v>204</v>
      </c>
      <c r="B6" s="37">
        <f>SUM(B7:B7)</f>
        <v>215000</v>
      </c>
      <c r="C6" s="37">
        <f>SUM(C7:C7)</f>
        <v>222542.242615</v>
      </c>
      <c r="D6" s="37">
        <f>C6-B6</f>
        <v>7542.242614999996</v>
      </c>
      <c r="E6" s="80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45.75" customHeight="1">
      <c r="A7" s="88" t="s">
        <v>205</v>
      </c>
      <c r="B7" s="39">
        <v>215000</v>
      </c>
      <c r="C7" s="39">
        <f>215000+7542.242615</f>
        <v>222542.242615</v>
      </c>
      <c r="D7" s="37">
        <f aca="true" t="shared" si="0" ref="D7:D16">C7-B7</f>
        <v>7542.242614999996</v>
      </c>
      <c r="E7" s="27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39" customHeight="1">
      <c r="A8" s="79" t="s">
        <v>206</v>
      </c>
      <c r="B8" s="39">
        <f>B7-B10</f>
        <v>189027</v>
      </c>
      <c r="C8" s="39">
        <f>C7-C10</f>
        <v>183127</v>
      </c>
      <c r="D8" s="37">
        <f t="shared" si="0"/>
        <v>-5900</v>
      </c>
      <c r="E8" s="89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39" customHeight="1">
      <c r="A9" s="90" t="s">
        <v>207</v>
      </c>
      <c r="B9" s="39">
        <f>B6-B8</f>
        <v>25973</v>
      </c>
      <c r="C9" s="39">
        <f>C6-C8</f>
        <v>39415.242614999996</v>
      </c>
      <c r="D9" s="37">
        <f t="shared" si="0"/>
        <v>13442.242614999996</v>
      </c>
      <c r="E9" s="80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6" ht="39" customHeight="1">
      <c r="A10" s="79" t="s">
        <v>208</v>
      </c>
      <c r="B10" s="37">
        <f>SUM(B11:B15)</f>
        <v>25973</v>
      </c>
      <c r="C10" s="37">
        <f>SUM(C11:C15)</f>
        <v>39415.242614999996</v>
      </c>
      <c r="D10" s="37">
        <f t="shared" si="0"/>
        <v>13442.242614999996</v>
      </c>
      <c r="E10" s="86"/>
      <c r="F10" s="91"/>
    </row>
    <row r="11" spans="1:5" ht="39" customHeight="1">
      <c r="A11" s="31" t="s">
        <v>209</v>
      </c>
      <c r="B11" s="66">
        <v>0</v>
      </c>
      <c r="C11" s="66">
        <v>5000</v>
      </c>
      <c r="D11" s="39">
        <f t="shared" si="0"/>
        <v>5000</v>
      </c>
      <c r="E11" s="89"/>
    </row>
    <row r="12" spans="1:5" ht="39" customHeight="1">
      <c r="A12" s="31" t="s">
        <v>210</v>
      </c>
      <c r="B12" s="66">
        <v>11350</v>
      </c>
      <c r="C12" s="66">
        <v>11350</v>
      </c>
      <c r="D12" s="39">
        <f t="shared" si="0"/>
        <v>0</v>
      </c>
      <c r="E12" s="89"/>
    </row>
    <row r="13" spans="1:5" ht="39" customHeight="1">
      <c r="A13" s="31" t="s">
        <v>211</v>
      </c>
      <c r="B13" s="66">
        <v>5000</v>
      </c>
      <c r="C13" s="66">
        <v>5900</v>
      </c>
      <c r="D13" s="39">
        <f t="shared" si="0"/>
        <v>900</v>
      </c>
      <c r="E13" s="89"/>
    </row>
    <row r="14" spans="1:5" ht="39" customHeight="1">
      <c r="A14" s="31" t="s">
        <v>212</v>
      </c>
      <c r="B14" s="66">
        <v>0</v>
      </c>
      <c r="C14" s="66">
        <v>7542.242615</v>
      </c>
      <c r="D14" s="39">
        <f t="shared" si="0"/>
        <v>7542.242615</v>
      </c>
      <c r="E14" s="89"/>
    </row>
    <row r="15" spans="1:5" ht="39" customHeight="1">
      <c r="A15" s="31" t="s">
        <v>213</v>
      </c>
      <c r="B15" s="66">
        <v>9623</v>
      </c>
      <c r="C15" s="66">
        <v>9623</v>
      </c>
      <c r="D15" s="39">
        <f t="shared" si="0"/>
        <v>0</v>
      </c>
      <c r="E15" s="89"/>
    </row>
    <row r="16" spans="1:5" ht="39" customHeight="1">
      <c r="A16" s="79" t="s">
        <v>214</v>
      </c>
      <c r="B16" s="37">
        <f>B9-B10</f>
        <v>0</v>
      </c>
      <c r="C16" s="37">
        <f>C9-C10</f>
        <v>0</v>
      </c>
      <c r="D16" s="37">
        <f t="shared" si="0"/>
        <v>0</v>
      </c>
      <c r="E16" s="87"/>
    </row>
    <row r="17" ht="35.25" customHeight="1"/>
    <row r="18" ht="35.25" customHeight="1"/>
    <row r="19" ht="35.25" customHeight="1"/>
    <row r="20" ht="35.25" customHeight="1"/>
    <row r="21" ht="35.25" customHeight="1"/>
    <row r="22" ht="35.25" customHeight="1"/>
    <row r="23" ht="35.25" customHeight="1"/>
    <row r="24" ht="35.25" customHeight="1"/>
    <row r="25" ht="35.25" customHeight="1"/>
    <row r="26" ht="18" customHeight="1"/>
    <row r="27" ht="18" customHeight="1"/>
    <row r="28" ht="18" customHeight="1"/>
    <row r="29" spans="1:4" ht="18" customHeight="1">
      <c r="A29" s="71"/>
      <c r="B29" s="71"/>
      <c r="C29" s="71"/>
      <c r="D29" s="71"/>
    </row>
    <row r="30" spans="1:4" ht="18" customHeight="1">
      <c r="A30" s="71"/>
      <c r="B30" s="71"/>
      <c r="C30" s="71"/>
      <c r="D30" s="71"/>
    </row>
    <row r="31" spans="1:4" ht="18" customHeight="1">
      <c r="A31" s="71"/>
      <c r="B31" s="71"/>
      <c r="C31" s="71"/>
      <c r="D31" s="71"/>
    </row>
    <row r="32" spans="1:4" ht="18" customHeight="1">
      <c r="A32" s="71"/>
      <c r="B32" s="71"/>
      <c r="C32" s="71"/>
      <c r="D32" s="71"/>
    </row>
    <row r="33" spans="1:4" ht="18" customHeight="1">
      <c r="A33" s="71"/>
      <c r="B33" s="71"/>
      <c r="C33" s="71"/>
      <c r="D33" s="71"/>
    </row>
    <row r="34" spans="1:4" ht="18" customHeight="1">
      <c r="A34" s="71"/>
      <c r="B34" s="71"/>
      <c r="C34" s="71"/>
      <c r="D34" s="71"/>
    </row>
  </sheetData>
  <sheetProtection/>
  <mergeCells count="3">
    <mergeCell ref="A2:E2"/>
    <mergeCell ref="B3:E3"/>
    <mergeCell ref="A4:A5"/>
  </mergeCells>
  <printOptions/>
  <pageMargins left="0.8659722222222223" right="0.23999999999999996" top="0.94" bottom="0.8" header="0.5" footer="0.5"/>
  <pageSetup firstPageNumber="7" useFirstPageNumber="1" horizontalDpi="600" verticalDpi="600" orientation="portrait" paperSize="9"/>
  <headerFooter scaleWithDoc="0" alignWithMargins="0">
    <oddFooter>&amp;C第 8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workbookViewId="0" topLeftCell="A1">
      <selection activeCell="L11" sqref="L11"/>
    </sheetView>
  </sheetViews>
  <sheetFormatPr defaultColWidth="9.00390625" defaultRowHeight="14.25"/>
  <cols>
    <col min="1" max="1" width="34.625" style="69" customWidth="1"/>
    <col min="2" max="3" width="13.375" style="70" customWidth="1"/>
    <col min="4" max="4" width="12.50390625" style="70" customWidth="1"/>
    <col min="5" max="5" width="11.00390625" style="71" customWidth="1"/>
    <col min="6" max="6" width="13.375" style="71" hidden="1" customWidth="1"/>
    <col min="7" max="7" width="18.375" style="71" hidden="1" customWidth="1"/>
    <col min="8" max="16384" width="9.00390625" style="71" customWidth="1"/>
  </cols>
  <sheetData>
    <row r="1" ht="20.25">
      <c r="A1" s="72" t="s">
        <v>215</v>
      </c>
    </row>
    <row r="2" spans="1:5" ht="39.75" customHeight="1">
      <c r="A2" s="73" t="s">
        <v>216</v>
      </c>
      <c r="B2" s="73"/>
      <c r="C2" s="73"/>
      <c r="D2" s="73"/>
      <c r="E2" s="73"/>
    </row>
    <row r="3" spans="1:5" ht="30" customHeight="1">
      <c r="A3" s="74"/>
      <c r="B3" s="75"/>
      <c r="C3" s="75"/>
      <c r="D3" s="76" t="s">
        <v>23</v>
      </c>
      <c r="E3" s="76"/>
    </row>
    <row r="4" spans="1:12" ht="42" customHeight="1">
      <c r="A4" s="77" t="s">
        <v>24</v>
      </c>
      <c r="B4" s="29" t="s">
        <v>96</v>
      </c>
      <c r="C4" s="29" t="s">
        <v>97</v>
      </c>
      <c r="D4" s="29" t="s">
        <v>30</v>
      </c>
      <c r="E4" s="37" t="s">
        <v>180</v>
      </c>
      <c r="F4" s="78"/>
      <c r="G4" s="78"/>
      <c r="H4" s="78"/>
      <c r="I4" s="78"/>
      <c r="J4" s="78"/>
      <c r="K4" s="78"/>
      <c r="L4" s="78"/>
    </row>
    <row r="5" spans="1:12" ht="19.5" customHeight="1">
      <c r="A5" s="26"/>
      <c r="B5" s="27">
        <v>1</v>
      </c>
      <c r="C5" s="27">
        <v>2</v>
      </c>
      <c r="D5" s="27">
        <v>3</v>
      </c>
      <c r="E5" s="27">
        <v>4</v>
      </c>
      <c r="F5" s="78"/>
      <c r="G5" s="78"/>
      <c r="H5" s="78"/>
      <c r="I5" s="78"/>
      <c r="J5" s="78"/>
      <c r="K5" s="78"/>
      <c r="L5" s="78"/>
    </row>
    <row r="6" spans="1:12" ht="27" customHeight="1">
      <c r="A6" s="79" t="s">
        <v>204</v>
      </c>
      <c r="B6" s="37">
        <f>SUM(B7:B12)</f>
        <v>148629.83999999997</v>
      </c>
      <c r="C6" s="37">
        <f>SUM(C7:C12)</f>
        <v>148629.83999999997</v>
      </c>
      <c r="D6" s="37">
        <f aca="true" t="shared" si="0" ref="D6:D33">C6-B6</f>
        <v>0</v>
      </c>
      <c r="E6" s="80"/>
      <c r="F6" s="78"/>
      <c r="G6" s="78"/>
      <c r="H6" s="78"/>
      <c r="I6" s="78"/>
      <c r="J6" s="78"/>
      <c r="K6" s="78"/>
      <c r="L6" s="78"/>
    </row>
    <row r="7" spans="1:12" ht="27" customHeight="1">
      <c r="A7" s="81" t="s">
        <v>217</v>
      </c>
      <c r="B7" s="32">
        <v>29472.46</v>
      </c>
      <c r="C7" s="32">
        <v>29472.46</v>
      </c>
      <c r="D7" s="39">
        <f t="shared" si="0"/>
        <v>0</v>
      </c>
      <c r="E7" s="80"/>
      <c r="F7" s="78"/>
      <c r="G7" s="78"/>
      <c r="H7" s="78"/>
      <c r="I7" s="78"/>
      <c r="J7" s="78"/>
      <c r="K7" s="78"/>
      <c r="L7" s="78"/>
    </row>
    <row r="8" spans="1:12" ht="27" customHeight="1">
      <c r="A8" s="82" t="s">
        <v>218</v>
      </c>
      <c r="B8" s="32">
        <v>24120.8</v>
      </c>
      <c r="C8" s="32">
        <v>24120.8</v>
      </c>
      <c r="D8" s="39">
        <f t="shared" si="0"/>
        <v>0</v>
      </c>
      <c r="E8" s="80"/>
      <c r="F8" s="78"/>
      <c r="G8" s="78"/>
      <c r="H8" s="78"/>
      <c r="I8" s="78"/>
      <c r="J8" s="78"/>
      <c r="K8" s="78"/>
      <c r="L8" s="78"/>
    </row>
    <row r="9" spans="1:12" ht="27" customHeight="1">
      <c r="A9" s="83" t="s">
        <v>219</v>
      </c>
      <c r="B9" s="32">
        <v>40602.07</v>
      </c>
      <c r="C9" s="32">
        <v>40602.07</v>
      </c>
      <c r="D9" s="32">
        <f t="shared" si="0"/>
        <v>0</v>
      </c>
      <c r="E9" s="80"/>
      <c r="F9" s="78"/>
      <c r="G9" s="78"/>
      <c r="H9" s="78"/>
      <c r="I9" s="78"/>
      <c r="J9" s="78"/>
      <c r="K9" s="78"/>
      <c r="L9" s="78"/>
    </row>
    <row r="10" spans="1:12" ht="27" customHeight="1">
      <c r="A10" s="83" t="s">
        <v>220</v>
      </c>
      <c r="B10" s="32">
        <v>47221.41</v>
      </c>
      <c r="C10" s="32">
        <v>47221.41</v>
      </c>
      <c r="D10" s="39">
        <f t="shared" si="0"/>
        <v>0</v>
      </c>
      <c r="E10" s="80"/>
      <c r="F10" s="78"/>
      <c r="G10" s="78"/>
      <c r="H10" s="78"/>
      <c r="I10" s="78"/>
      <c r="J10" s="78"/>
      <c r="K10" s="78"/>
      <c r="L10" s="78"/>
    </row>
    <row r="11" spans="1:12" ht="27" customHeight="1">
      <c r="A11" s="83" t="s">
        <v>221</v>
      </c>
      <c r="B11" s="32">
        <v>3201.8</v>
      </c>
      <c r="C11" s="32">
        <v>3201.8</v>
      </c>
      <c r="D11" s="39">
        <f t="shared" si="0"/>
        <v>0</v>
      </c>
      <c r="E11" s="80"/>
      <c r="F11" s="78"/>
      <c r="G11" s="78"/>
      <c r="H11" s="78"/>
      <c r="I11" s="78"/>
      <c r="J11" s="78"/>
      <c r="K11" s="78"/>
      <c r="L11" s="78"/>
    </row>
    <row r="12" spans="1:12" ht="27" customHeight="1">
      <c r="A12" s="84" t="s">
        <v>222</v>
      </c>
      <c r="B12" s="32">
        <v>4011.3</v>
      </c>
      <c r="C12" s="32">
        <v>4011.3</v>
      </c>
      <c r="D12" s="39">
        <f t="shared" si="0"/>
        <v>0</v>
      </c>
      <c r="E12" s="80"/>
      <c r="F12" s="78"/>
      <c r="G12" s="78"/>
      <c r="H12" s="78"/>
      <c r="I12" s="78"/>
      <c r="J12" s="78"/>
      <c r="K12" s="78"/>
      <c r="L12" s="78"/>
    </row>
    <row r="13" spans="1:5" ht="27" customHeight="1">
      <c r="A13" s="79" t="s">
        <v>223</v>
      </c>
      <c r="B13" s="85">
        <f>SUM(B14:B19)</f>
        <v>116049.89</v>
      </c>
      <c r="C13" s="85">
        <f>SUM(C14:C19)</f>
        <v>116049.89</v>
      </c>
      <c r="D13" s="37">
        <f t="shared" si="0"/>
        <v>0</v>
      </c>
      <c r="E13" s="86"/>
    </row>
    <row r="14" spans="1:12" ht="27" customHeight="1">
      <c r="A14" s="81" t="s">
        <v>217</v>
      </c>
      <c r="B14" s="32">
        <v>15426.1</v>
      </c>
      <c r="C14" s="32">
        <v>15426.1</v>
      </c>
      <c r="D14" s="32">
        <f t="shared" si="0"/>
        <v>0</v>
      </c>
      <c r="E14" s="80"/>
      <c r="G14" s="78"/>
      <c r="H14" s="78"/>
      <c r="I14" s="78"/>
      <c r="J14" s="78"/>
      <c r="K14" s="78"/>
      <c r="L14" s="78"/>
    </row>
    <row r="15" spans="1:12" ht="27" customHeight="1">
      <c r="A15" s="82" t="s">
        <v>218</v>
      </c>
      <c r="B15" s="32">
        <v>19965.37</v>
      </c>
      <c r="C15" s="32">
        <v>19965.37</v>
      </c>
      <c r="D15" s="32">
        <f t="shared" si="0"/>
        <v>0</v>
      </c>
      <c r="E15" s="80"/>
      <c r="F15" s="78"/>
      <c r="G15" s="78"/>
      <c r="H15" s="78"/>
      <c r="I15" s="78"/>
      <c r="J15" s="78"/>
      <c r="K15" s="78"/>
      <c r="L15" s="78"/>
    </row>
    <row r="16" spans="1:12" ht="27" customHeight="1">
      <c r="A16" s="83" t="s">
        <v>219</v>
      </c>
      <c r="B16" s="32">
        <v>24572.87</v>
      </c>
      <c r="C16" s="32">
        <v>24572.87</v>
      </c>
      <c r="D16" s="39">
        <f t="shared" si="0"/>
        <v>0</v>
      </c>
      <c r="E16" s="80"/>
      <c r="F16" s="78" t="s">
        <v>224</v>
      </c>
      <c r="G16" s="78"/>
      <c r="H16" s="78"/>
      <c r="I16" s="78"/>
      <c r="J16" s="78"/>
      <c r="K16" s="78"/>
      <c r="L16" s="78"/>
    </row>
    <row r="17" spans="1:12" ht="27" customHeight="1">
      <c r="A17" s="83" t="s">
        <v>220</v>
      </c>
      <c r="B17" s="32">
        <v>47097.5</v>
      </c>
      <c r="C17" s="32">
        <v>47097.5</v>
      </c>
      <c r="D17" s="39">
        <f t="shared" si="0"/>
        <v>0</v>
      </c>
      <c r="E17" s="80"/>
      <c r="F17" s="78" t="s">
        <v>224</v>
      </c>
      <c r="G17" s="78" t="s">
        <v>225</v>
      </c>
      <c r="H17" s="78"/>
      <c r="I17" s="78"/>
      <c r="J17" s="78"/>
      <c r="K17" s="78"/>
      <c r="L17" s="78"/>
    </row>
    <row r="18" spans="1:12" ht="27" customHeight="1">
      <c r="A18" s="83" t="s">
        <v>221</v>
      </c>
      <c r="B18" s="32">
        <v>8200</v>
      </c>
      <c r="C18" s="32">
        <v>8200</v>
      </c>
      <c r="D18" s="39">
        <f t="shared" si="0"/>
        <v>0</v>
      </c>
      <c r="E18" s="80"/>
      <c r="F18" s="78"/>
      <c r="G18" s="78"/>
      <c r="H18" s="78"/>
      <c r="I18" s="78"/>
      <c r="J18" s="78"/>
      <c r="K18" s="78"/>
      <c r="L18" s="78"/>
    </row>
    <row r="19" spans="1:12" ht="27" customHeight="1">
      <c r="A19" s="84" t="s">
        <v>222</v>
      </c>
      <c r="B19" s="32">
        <v>788.05</v>
      </c>
      <c r="C19" s="32">
        <v>788.05</v>
      </c>
      <c r="D19" s="39">
        <f t="shared" si="0"/>
        <v>0</v>
      </c>
      <c r="E19" s="80"/>
      <c r="F19" s="78"/>
      <c r="G19" s="78"/>
      <c r="H19" s="78"/>
      <c r="I19" s="78"/>
      <c r="J19" s="78"/>
      <c r="K19" s="78"/>
      <c r="L19" s="78"/>
    </row>
    <row r="20" spans="1:5" ht="27" customHeight="1">
      <c r="A20" s="79" t="s">
        <v>226</v>
      </c>
      <c r="B20" s="85">
        <f>SUM(B21:B26)</f>
        <v>32579.950000000008</v>
      </c>
      <c r="C20" s="85">
        <f>SUM(C21:C26)</f>
        <v>32579.950000000008</v>
      </c>
      <c r="D20" s="37">
        <f t="shared" si="0"/>
        <v>0</v>
      </c>
      <c r="E20" s="87"/>
    </row>
    <row r="21" spans="1:5" ht="27" customHeight="1">
      <c r="A21" s="81" t="s">
        <v>217</v>
      </c>
      <c r="B21" s="32">
        <f aca="true" t="shared" si="1" ref="B21:C26">B7-B14</f>
        <v>14046.359999999999</v>
      </c>
      <c r="C21" s="32">
        <f t="shared" si="1"/>
        <v>14046.359999999999</v>
      </c>
      <c r="D21" s="39">
        <f t="shared" si="0"/>
        <v>0</v>
      </c>
      <c r="E21" s="87"/>
    </row>
    <row r="22" spans="1:5" ht="27" customHeight="1">
      <c r="A22" s="82" t="s">
        <v>218</v>
      </c>
      <c r="B22" s="32">
        <f t="shared" si="1"/>
        <v>4155.43</v>
      </c>
      <c r="C22" s="32">
        <f t="shared" si="1"/>
        <v>4155.43</v>
      </c>
      <c r="D22" s="39">
        <f t="shared" si="0"/>
        <v>0</v>
      </c>
      <c r="E22" s="87"/>
    </row>
    <row r="23" spans="1:5" ht="27" customHeight="1">
      <c r="A23" s="83" t="s">
        <v>219</v>
      </c>
      <c r="B23" s="32">
        <f t="shared" si="1"/>
        <v>16029.2</v>
      </c>
      <c r="C23" s="32">
        <f t="shared" si="1"/>
        <v>16029.2</v>
      </c>
      <c r="D23" s="39">
        <f t="shared" si="0"/>
        <v>0</v>
      </c>
      <c r="E23" s="87"/>
    </row>
    <row r="24" spans="1:5" ht="27" customHeight="1">
      <c r="A24" s="83" t="s">
        <v>220</v>
      </c>
      <c r="B24" s="32">
        <f t="shared" si="1"/>
        <v>123.91000000000349</v>
      </c>
      <c r="C24" s="32">
        <f t="shared" si="1"/>
        <v>123.91000000000349</v>
      </c>
      <c r="D24" s="39">
        <f t="shared" si="0"/>
        <v>0</v>
      </c>
      <c r="E24" s="87"/>
    </row>
    <row r="25" spans="1:5" ht="27" customHeight="1">
      <c r="A25" s="83" t="s">
        <v>221</v>
      </c>
      <c r="B25" s="32">
        <f t="shared" si="1"/>
        <v>-4998.2</v>
      </c>
      <c r="C25" s="32">
        <f t="shared" si="1"/>
        <v>-4998.2</v>
      </c>
      <c r="D25" s="39">
        <f t="shared" si="0"/>
        <v>0</v>
      </c>
      <c r="E25" s="87"/>
    </row>
    <row r="26" spans="1:5" ht="27" customHeight="1">
      <c r="A26" s="84" t="s">
        <v>222</v>
      </c>
      <c r="B26" s="32">
        <f t="shared" si="1"/>
        <v>3223.25</v>
      </c>
      <c r="C26" s="32">
        <f t="shared" si="1"/>
        <v>3223.25</v>
      </c>
      <c r="D26" s="39">
        <f t="shared" si="0"/>
        <v>0</v>
      </c>
      <c r="E26" s="87"/>
    </row>
    <row r="27" spans="1:5" ht="27" customHeight="1">
      <c r="A27" s="79" t="s">
        <v>72</v>
      </c>
      <c r="B27" s="37">
        <f>SUM(B28:B33)</f>
        <v>277656.80000000005</v>
      </c>
      <c r="C27" s="37">
        <f>SUM(C28:C33)</f>
        <v>277656.80000000005</v>
      </c>
      <c r="D27" s="37">
        <f t="shared" si="0"/>
        <v>0</v>
      </c>
      <c r="E27" s="87"/>
    </row>
    <row r="28" spans="1:5" ht="27" customHeight="1">
      <c r="A28" s="81" t="s">
        <v>217</v>
      </c>
      <c r="B28" s="32">
        <v>195551.79</v>
      </c>
      <c r="C28" s="32">
        <v>195551.79</v>
      </c>
      <c r="D28" s="39">
        <f t="shared" si="0"/>
        <v>0</v>
      </c>
      <c r="E28" s="87"/>
    </row>
    <row r="29" spans="1:5" ht="27" customHeight="1">
      <c r="A29" s="82" t="s">
        <v>218</v>
      </c>
      <c r="B29" s="32">
        <v>27812.42</v>
      </c>
      <c r="C29" s="32">
        <v>27812.42</v>
      </c>
      <c r="D29" s="39">
        <f t="shared" si="0"/>
        <v>0</v>
      </c>
      <c r="E29" s="87"/>
    </row>
    <row r="30" spans="1:5" ht="27" customHeight="1">
      <c r="A30" s="83" t="s">
        <v>219</v>
      </c>
      <c r="B30" s="32">
        <v>33544.58</v>
      </c>
      <c r="C30" s="32">
        <v>33544.58</v>
      </c>
      <c r="D30" s="39">
        <f t="shared" si="0"/>
        <v>0</v>
      </c>
      <c r="E30" s="87"/>
    </row>
    <row r="31" spans="1:5" ht="27" customHeight="1">
      <c r="A31" s="83" t="s">
        <v>220</v>
      </c>
      <c r="B31" s="32">
        <v>-8084.650000000003</v>
      </c>
      <c r="C31" s="32">
        <v>-8084.650000000003</v>
      </c>
      <c r="D31" s="39">
        <f t="shared" si="0"/>
        <v>0</v>
      </c>
      <c r="E31" s="87"/>
    </row>
    <row r="32" spans="1:5" ht="27" customHeight="1">
      <c r="A32" s="83" t="s">
        <v>221</v>
      </c>
      <c r="B32" s="32">
        <v>-6711.62</v>
      </c>
      <c r="C32" s="32">
        <v>-6711.62</v>
      </c>
      <c r="D32" s="39">
        <f t="shared" si="0"/>
        <v>0</v>
      </c>
      <c r="E32" s="87"/>
    </row>
    <row r="33" spans="1:5" ht="27" customHeight="1">
      <c r="A33" s="84" t="s">
        <v>222</v>
      </c>
      <c r="B33" s="32">
        <v>35544.28</v>
      </c>
      <c r="C33" s="32">
        <v>35544.28</v>
      </c>
      <c r="D33" s="39">
        <f t="shared" si="0"/>
        <v>0</v>
      </c>
      <c r="E33" s="87"/>
    </row>
    <row r="34" spans="1:7" ht="25.5" customHeight="1">
      <c r="A34" s="79" t="s">
        <v>227</v>
      </c>
      <c r="B34" s="85">
        <f>SUM(B35:B40)</f>
        <v>310236.75</v>
      </c>
      <c r="C34" s="85">
        <f>SUM(C35:C40)</f>
        <v>310236.75</v>
      </c>
      <c r="D34" s="85">
        <f>SUM(D35:D40)</f>
        <v>0</v>
      </c>
      <c r="E34" s="87"/>
      <c r="G34" s="71" t="s">
        <v>228</v>
      </c>
    </row>
    <row r="35" spans="1:5" ht="27" customHeight="1">
      <c r="A35" s="81" t="s">
        <v>217</v>
      </c>
      <c r="B35" s="32">
        <f aca="true" t="shared" si="2" ref="B35:C40">B21+B28</f>
        <v>209598.15</v>
      </c>
      <c r="C35" s="32">
        <f t="shared" si="2"/>
        <v>209598.15</v>
      </c>
      <c r="D35" s="39">
        <f aca="true" t="shared" si="3" ref="D35:D40">C35-B35</f>
        <v>0</v>
      </c>
      <c r="E35" s="87"/>
    </row>
    <row r="36" spans="1:5" ht="27" customHeight="1">
      <c r="A36" s="82" t="s">
        <v>218</v>
      </c>
      <c r="B36" s="32">
        <f t="shared" si="2"/>
        <v>31967.85</v>
      </c>
      <c r="C36" s="32">
        <f t="shared" si="2"/>
        <v>31967.85</v>
      </c>
      <c r="D36" s="39">
        <f t="shared" si="3"/>
        <v>0</v>
      </c>
      <c r="E36" s="87"/>
    </row>
    <row r="37" spans="1:5" ht="27" customHeight="1">
      <c r="A37" s="83" t="s">
        <v>219</v>
      </c>
      <c r="B37" s="32">
        <f t="shared" si="2"/>
        <v>49573.78</v>
      </c>
      <c r="C37" s="32">
        <f t="shared" si="2"/>
        <v>49573.78</v>
      </c>
      <c r="D37" s="39">
        <f t="shared" si="3"/>
        <v>0</v>
      </c>
      <c r="E37" s="87"/>
    </row>
    <row r="38" spans="1:5" ht="27" customHeight="1">
      <c r="A38" s="83" t="s">
        <v>220</v>
      </c>
      <c r="B38" s="32">
        <f t="shared" si="2"/>
        <v>-7960.74</v>
      </c>
      <c r="C38" s="32">
        <f t="shared" si="2"/>
        <v>-7960.74</v>
      </c>
      <c r="D38" s="39">
        <f t="shared" si="3"/>
        <v>0</v>
      </c>
      <c r="E38" s="87"/>
    </row>
    <row r="39" spans="1:5" ht="27" customHeight="1">
      <c r="A39" s="83" t="s">
        <v>221</v>
      </c>
      <c r="B39" s="32">
        <f t="shared" si="2"/>
        <v>-11709.82</v>
      </c>
      <c r="C39" s="32">
        <f t="shared" si="2"/>
        <v>-11709.82</v>
      </c>
      <c r="D39" s="39">
        <f t="shared" si="3"/>
        <v>0</v>
      </c>
      <c r="E39" s="87"/>
    </row>
    <row r="40" spans="1:5" ht="27" customHeight="1">
      <c r="A40" s="84" t="s">
        <v>222</v>
      </c>
      <c r="B40" s="32">
        <f t="shared" si="2"/>
        <v>38767.53</v>
      </c>
      <c r="C40" s="32">
        <f t="shared" si="2"/>
        <v>38767.53</v>
      </c>
      <c r="D40" s="39">
        <f t="shared" si="3"/>
        <v>0</v>
      </c>
      <c r="E40" s="87"/>
    </row>
    <row r="41" ht="35.25" customHeight="1"/>
    <row r="42" ht="35.25" customHeight="1"/>
    <row r="43" ht="35.25" customHeight="1"/>
    <row r="44" ht="35.25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3">
    <mergeCell ref="A2:E2"/>
    <mergeCell ref="D3:E3"/>
    <mergeCell ref="A4:A5"/>
  </mergeCells>
  <printOptions/>
  <pageMargins left="0.7086614173228347" right="0.2362204724409449" top="0.84" bottom="0.7874015748031497" header="0.5118110236220472" footer="0.5118110236220472"/>
  <pageSetup firstPageNumber="8" useFirstPageNumber="1" horizontalDpi="600" verticalDpi="600" orientation="portrait" paperSize="9"/>
  <headerFooter scaleWithDoc="0" alignWithMargins="0">
    <oddFooter>&amp;C第 &amp;P+1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L11" sqref="L11"/>
    </sheetView>
  </sheetViews>
  <sheetFormatPr defaultColWidth="9.00390625" defaultRowHeight="14.25"/>
  <cols>
    <col min="1" max="1" width="35.00390625" style="48" customWidth="1"/>
    <col min="2" max="4" width="12.625" style="49" customWidth="1"/>
    <col min="5" max="5" width="10.00390625" style="49" customWidth="1"/>
  </cols>
  <sheetData>
    <row r="1" spans="1:5" ht="21" customHeight="1">
      <c r="A1" s="50" t="s">
        <v>229</v>
      </c>
      <c r="E1" s="51"/>
    </row>
    <row r="2" spans="1:5" ht="36.75" customHeight="1">
      <c r="A2" s="52" t="s">
        <v>230</v>
      </c>
      <c r="B2" s="52"/>
      <c r="C2" s="52"/>
      <c r="D2" s="52"/>
      <c r="E2" s="52"/>
    </row>
    <row r="3" spans="1:5" ht="28.5" customHeight="1">
      <c r="A3" s="53"/>
      <c r="B3" s="54"/>
      <c r="C3" s="54"/>
      <c r="D3" s="55" t="s">
        <v>23</v>
      </c>
      <c r="E3" s="55"/>
    </row>
    <row r="4" spans="1:5" s="47" customFormat="1" ht="46.5" customHeight="1">
      <c r="A4" s="56" t="s">
        <v>231</v>
      </c>
      <c r="B4" s="29" t="s">
        <v>96</v>
      </c>
      <c r="C4" s="29" t="s">
        <v>97</v>
      </c>
      <c r="D4" s="29" t="s">
        <v>30</v>
      </c>
      <c r="E4" s="57" t="s">
        <v>203</v>
      </c>
    </row>
    <row r="5" spans="1:5" s="47" customFormat="1" ht="30" customHeight="1">
      <c r="A5" s="58"/>
      <c r="B5" s="27">
        <v>1</v>
      </c>
      <c r="C5" s="27">
        <v>2</v>
      </c>
      <c r="D5" s="27">
        <v>3</v>
      </c>
      <c r="E5" s="27">
        <v>4</v>
      </c>
    </row>
    <row r="6" spans="1:5" s="47" customFormat="1" ht="40.5" customHeight="1">
      <c r="A6" s="59" t="s">
        <v>232</v>
      </c>
      <c r="B6" s="57">
        <f>SUM(B7:B8)</f>
        <v>53000</v>
      </c>
      <c r="C6" s="57">
        <f>SUM(C7:C9)</f>
        <v>44336</v>
      </c>
      <c r="D6" s="60">
        <f aca="true" t="shared" si="0" ref="D6:D14">C6-B6</f>
        <v>-8664</v>
      </c>
      <c r="E6" s="57"/>
    </row>
    <row r="7" spans="1:5" s="47" customFormat="1" ht="40.5" customHeight="1">
      <c r="A7" s="31" t="s">
        <v>233</v>
      </c>
      <c r="B7" s="61">
        <v>13000</v>
      </c>
      <c r="C7" s="61">
        <v>17000</v>
      </c>
      <c r="D7" s="62">
        <f t="shared" si="0"/>
        <v>4000</v>
      </c>
      <c r="E7" s="61"/>
    </row>
    <row r="8" spans="1:5" s="47" customFormat="1" ht="40.5" customHeight="1">
      <c r="A8" s="31" t="s">
        <v>234</v>
      </c>
      <c r="B8" s="61">
        <v>40000</v>
      </c>
      <c r="C8" s="61">
        <v>20000</v>
      </c>
      <c r="D8" s="62">
        <f t="shared" si="0"/>
        <v>-20000</v>
      </c>
      <c r="E8" s="61"/>
    </row>
    <row r="9" spans="1:5" s="47" customFormat="1" ht="40.5" customHeight="1">
      <c r="A9" s="31" t="s">
        <v>235</v>
      </c>
      <c r="B9" s="61">
        <v>0</v>
      </c>
      <c r="C9" s="61">
        <v>7336</v>
      </c>
      <c r="D9" s="62">
        <f t="shared" si="0"/>
        <v>7336</v>
      </c>
      <c r="E9" s="61"/>
    </row>
    <row r="10" spans="1:5" s="47" customFormat="1" ht="40.5" customHeight="1">
      <c r="A10" s="59" t="s">
        <v>236</v>
      </c>
      <c r="B10" s="63">
        <f>SUM(B11:B13)</f>
        <v>53000</v>
      </c>
      <c r="C10" s="63">
        <f>SUM(C11:C13)</f>
        <v>44336</v>
      </c>
      <c r="D10" s="60">
        <f t="shared" si="0"/>
        <v>-8664</v>
      </c>
      <c r="E10" s="63"/>
    </row>
    <row r="11" spans="1:5" s="47" customFormat="1" ht="40.5" customHeight="1">
      <c r="A11" s="31" t="s">
        <v>191</v>
      </c>
      <c r="B11" s="61">
        <v>40000</v>
      </c>
      <c r="C11" s="61">
        <f>27336+4000</f>
        <v>31336</v>
      </c>
      <c r="D11" s="62">
        <f t="shared" si="0"/>
        <v>-8664</v>
      </c>
      <c r="E11" s="64"/>
    </row>
    <row r="12" spans="1:5" s="47" customFormat="1" ht="40.5" customHeight="1">
      <c r="A12" s="31" t="s">
        <v>237</v>
      </c>
      <c r="B12" s="61">
        <v>10000</v>
      </c>
      <c r="C12" s="61">
        <v>10000</v>
      </c>
      <c r="D12" s="62">
        <f t="shared" si="0"/>
        <v>0</v>
      </c>
      <c r="E12" s="64"/>
    </row>
    <row r="13" spans="1:5" s="47" customFormat="1" ht="40.5" customHeight="1">
      <c r="A13" s="31" t="s">
        <v>238</v>
      </c>
      <c r="B13" s="39">
        <v>3000</v>
      </c>
      <c r="C13" s="39">
        <v>3000</v>
      </c>
      <c r="D13" s="65">
        <f t="shared" si="0"/>
        <v>0</v>
      </c>
      <c r="E13" s="66"/>
    </row>
    <row r="14" spans="1:5" s="47" customFormat="1" ht="40.5" customHeight="1">
      <c r="A14" s="67" t="s">
        <v>239</v>
      </c>
      <c r="B14" s="68">
        <f>B6-B10</f>
        <v>0</v>
      </c>
      <c r="C14" s="68">
        <f>C6-C10</f>
        <v>0</v>
      </c>
      <c r="D14" s="60">
        <f t="shared" si="0"/>
        <v>0</v>
      </c>
      <c r="E14" s="23"/>
    </row>
  </sheetData>
  <sheetProtection/>
  <mergeCells count="3">
    <mergeCell ref="A2:E2"/>
    <mergeCell ref="D3:E3"/>
    <mergeCell ref="A4:A5"/>
  </mergeCells>
  <printOptions/>
  <pageMargins left="0.71" right="0.23999999999999996" top="0.94" bottom="0.8" header="0.5" footer="0.5"/>
  <pageSetup firstPageNumber="9" useFirstPageNumber="1" horizontalDpi="600" verticalDpi="600" orientation="portrait" paperSize="9"/>
  <headerFooter scaleWithDoc="0" alignWithMargins="0">
    <oddFooter>&amp;C第 11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L11" sqref="L11"/>
    </sheetView>
  </sheetViews>
  <sheetFormatPr defaultColWidth="8.625" defaultRowHeight="14.25"/>
  <cols>
    <col min="1" max="1" width="31.875" style="14" customWidth="1"/>
    <col min="2" max="4" width="11.50390625" style="15" customWidth="1"/>
    <col min="5" max="5" width="14.50390625" style="16" customWidth="1"/>
    <col min="6" max="6" width="9.00390625" style="15" hidden="1" customWidth="1"/>
    <col min="7" max="31" width="9.00390625" style="15" bestFit="1" customWidth="1"/>
    <col min="32" max="16384" width="8.625" style="15" customWidth="1"/>
  </cols>
  <sheetData>
    <row r="1" ht="20.25">
      <c r="A1" s="17" t="s">
        <v>240</v>
      </c>
    </row>
    <row r="2" spans="1:5" ht="33.75" customHeight="1">
      <c r="A2" s="18" t="s">
        <v>241</v>
      </c>
      <c r="B2" s="18"/>
      <c r="C2" s="18"/>
      <c r="D2" s="18"/>
      <c r="E2" s="18"/>
    </row>
    <row r="3" spans="1:5" ht="15.75" customHeight="1">
      <c r="A3" s="19"/>
      <c r="B3" s="20"/>
      <c r="C3" s="20"/>
      <c r="D3" s="21" t="s">
        <v>23</v>
      </c>
      <c r="E3" s="21"/>
    </row>
    <row r="4" spans="1:6" s="12" customFormat="1" ht="33" customHeight="1">
      <c r="A4" s="22" t="s">
        <v>242</v>
      </c>
      <c r="B4" s="23" t="s">
        <v>96</v>
      </c>
      <c r="C4" s="23" t="s">
        <v>97</v>
      </c>
      <c r="D4" s="23" t="s">
        <v>243</v>
      </c>
      <c r="E4" s="24" t="s">
        <v>45</v>
      </c>
      <c r="F4" s="25"/>
    </row>
    <row r="5" spans="1:5" s="12" customFormat="1" ht="15.75" customHeight="1">
      <c r="A5" s="26"/>
      <c r="B5" s="27">
        <v>1</v>
      </c>
      <c r="C5" s="27">
        <v>2</v>
      </c>
      <c r="D5" s="27">
        <v>3</v>
      </c>
      <c r="E5" s="27">
        <v>4</v>
      </c>
    </row>
    <row r="6" spans="1:6" s="12" customFormat="1" ht="39.75" customHeight="1">
      <c r="A6" s="28" t="s">
        <v>244</v>
      </c>
      <c r="B6" s="29">
        <f>SUM(B7:B19)</f>
        <v>33321.759999999995</v>
      </c>
      <c r="C6" s="29">
        <f>SUM(C7:C19)</f>
        <v>33321.759999999995</v>
      </c>
      <c r="D6" s="29">
        <f aca="true" t="shared" si="0" ref="D6:D15">C6-B6</f>
        <v>0</v>
      </c>
      <c r="E6" s="30"/>
      <c r="F6" s="13" t="s">
        <v>245</v>
      </c>
    </row>
    <row r="7" spans="1:5" s="13" customFormat="1" ht="39.75" customHeight="1">
      <c r="A7" s="31" t="s">
        <v>246</v>
      </c>
      <c r="B7" s="32">
        <v>161</v>
      </c>
      <c r="C7" s="32">
        <v>161</v>
      </c>
      <c r="D7" s="27">
        <f t="shared" si="0"/>
        <v>0</v>
      </c>
      <c r="E7" s="33"/>
    </row>
    <row r="8" spans="1:5" s="13" customFormat="1" ht="39.75" customHeight="1">
      <c r="A8" s="31" t="s">
        <v>247</v>
      </c>
      <c r="B8" s="32">
        <v>1800</v>
      </c>
      <c r="C8" s="32">
        <v>1800</v>
      </c>
      <c r="D8" s="27">
        <f t="shared" si="0"/>
        <v>0</v>
      </c>
      <c r="E8" s="33"/>
    </row>
    <row r="9" spans="1:5" s="13" customFormat="1" ht="39.75" customHeight="1">
      <c r="A9" s="31" t="s">
        <v>248</v>
      </c>
      <c r="B9" s="32">
        <v>1300</v>
      </c>
      <c r="C9" s="32">
        <v>1300</v>
      </c>
      <c r="D9" s="27">
        <f t="shared" si="0"/>
        <v>0</v>
      </c>
      <c r="E9" s="34"/>
    </row>
    <row r="10" spans="1:5" s="13" customFormat="1" ht="39.75" customHeight="1">
      <c r="A10" s="31" t="s">
        <v>249</v>
      </c>
      <c r="B10" s="32">
        <v>18000</v>
      </c>
      <c r="C10" s="32">
        <v>18000</v>
      </c>
      <c r="D10" s="27">
        <f t="shared" si="0"/>
        <v>0</v>
      </c>
      <c r="E10" s="35"/>
    </row>
    <row r="11" spans="1:6" s="13" customFormat="1" ht="39.75" customHeight="1">
      <c r="A11" s="31" t="s">
        <v>250</v>
      </c>
      <c r="B11" s="32">
        <v>32</v>
      </c>
      <c r="C11" s="32">
        <v>32</v>
      </c>
      <c r="D11" s="27">
        <f t="shared" si="0"/>
        <v>0</v>
      </c>
      <c r="E11" s="33"/>
      <c r="F11" s="15"/>
    </row>
    <row r="12" spans="1:6" s="13" customFormat="1" ht="39.75" customHeight="1">
      <c r="A12" s="31" t="s">
        <v>251</v>
      </c>
      <c r="B12" s="32">
        <v>92</v>
      </c>
      <c r="C12" s="32">
        <v>92</v>
      </c>
      <c r="D12" s="27">
        <f t="shared" si="0"/>
        <v>0</v>
      </c>
      <c r="E12" s="33"/>
      <c r="F12" s="15"/>
    </row>
    <row r="13" spans="1:6" s="13" customFormat="1" ht="39.75" customHeight="1">
      <c r="A13" s="31" t="s">
        <v>252</v>
      </c>
      <c r="B13" s="32">
        <v>1562.51</v>
      </c>
      <c r="C13" s="32">
        <v>1562.51</v>
      </c>
      <c r="D13" s="27">
        <f t="shared" si="0"/>
        <v>0</v>
      </c>
      <c r="E13" s="33"/>
      <c r="F13" s="15"/>
    </row>
    <row r="14" spans="1:6" s="12" customFormat="1" ht="39.75" customHeight="1">
      <c r="A14" s="31" t="s">
        <v>253</v>
      </c>
      <c r="B14" s="32">
        <v>1600</v>
      </c>
      <c r="C14" s="32">
        <v>1600</v>
      </c>
      <c r="D14" s="27">
        <f t="shared" si="0"/>
        <v>0</v>
      </c>
      <c r="E14" s="33"/>
      <c r="F14" s="15"/>
    </row>
    <row r="15" spans="1:6" s="12" customFormat="1" ht="39.75" customHeight="1">
      <c r="A15" s="31" t="s">
        <v>254</v>
      </c>
      <c r="B15" s="32">
        <v>8000</v>
      </c>
      <c r="C15" s="32">
        <v>8000</v>
      </c>
      <c r="D15" s="27">
        <f t="shared" si="0"/>
        <v>0</v>
      </c>
      <c r="E15" s="33"/>
      <c r="F15" s="15"/>
    </row>
    <row r="16" spans="1:6" s="12" customFormat="1" ht="39.75" customHeight="1">
      <c r="A16" s="31" t="s">
        <v>255</v>
      </c>
      <c r="B16" s="32">
        <v>100</v>
      </c>
      <c r="C16" s="32">
        <v>100</v>
      </c>
      <c r="D16" s="27">
        <v>0</v>
      </c>
      <c r="E16" s="33"/>
      <c r="F16" s="15"/>
    </row>
    <row r="17" spans="1:6" s="12" customFormat="1" ht="39.75" customHeight="1">
      <c r="A17" s="31" t="s">
        <v>256</v>
      </c>
      <c r="B17" s="32">
        <v>350</v>
      </c>
      <c r="C17" s="32">
        <v>350</v>
      </c>
      <c r="D17" s="27">
        <v>0</v>
      </c>
      <c r="E17" s="33"/>
      <c r="F17" s="15"/>
    </row>
    <row r="18" spans="1:6" s="12" customFormat="1" ht="39.75" customHeight="1">
      <c r="A18" s="31" t="s">
        <v>257</v>
      </c>
      <c r="B18" s="32">
        <v>300</v>
      </c>
      <c r="C18" s="32">
        <v>300</v>
      </c>
      <c r="D18" s="27">
        <v>0</v>
      </c>
      <c r="E18" s="33"/>
      <c r="F18" s="15"/>
    </row>
    <row r="19" spans="1:6" s="12" customFormat="1" ht="39.75" customHeight="1">
      <c r="A19" s="31" t="s">
        <v>258</v>
      </c>
      <c r="B19" s="32">
        <v>24.25</v>
      </c>
      <c r="C19" s="32">
        <v>24.25</v>
      </c>
      <c r="D19" s="27">
        <f aca="true" t="shared" si="1" ref="D19:D30">C19-B19</f>
        <v>0</v>
      </c>
      <c r="E19" s="33"/>
      <c r="F19" s="15"/>
    </row>
    <row r="20" spans="1:6" s="13" customFormat="1" ht="39.75" customHeight="1">
      <c r="A20" s="36" t="s">
        <v>259</v>
      </c>
      <c r="B20" s="37">
        <f>SUM(B21:B40)</f>
        <v>23809.70132</v>
      </c>
      <c r="C20" s="37">
        <f>SUM(C21:C40)</f>
        <v>26579.70132</v>
      </c>
      <c r="D20" s="29">
        <f t="shared" si="1"/>
        <v>2770</v>
      </c>
      <c r="E20" s="30"/>
      <c r="F20" s="15" t="s">
        <v>260</v>
      </c>
    </row>
    <row r="21" spans="1:6" s="13" customFormat="1" ht="39.75" customHeight="1">
      <c r="A21" s="38" t="s">
        <v>261</v>
      </c>
      <c r="B21" s="39">
        <v>12154.75</v>
      </c>
      <c r="C21" s="39">
        <v>12154.75</v>
      </c>
      <c r="D21" s="27">
        <f t="shared" si="1"/>
        <v>0</v>
      </c>
      <c r="E21" s="33"/>
      <c r="F21" s="15" t="s">
        <v>262</v>
      </c>
    </row>
    <row r="22" spans="1:6" s="13" customFormat="1" ht="39.75" customHeight="1">
      <c r="A22" s="31" t="s">
        <v>263</v>
      </c>
      <c r="B22" s="39">
        <v>1574.07</v>
      </c>
      <c r="C22" s="39">
        <v>1574.07</v>
      </c>
      <c r="D22" s="27">
        <f t="shared" si="1"/>
        <v>0</v>
      </c>
      <c r="E22" s="33"/>
      <c r="F22" s="15" t="s">
        <v>262</v>
      </c>
    </row>
    <row r="23" spans="1:6" s="13" customFormat="1" ht="39.75" customHeight="1">
      <c r="A23" s="31" t="s">
        <v>264</v>
      </c>
      <c r="B23" s="39">
        <v>1500</v>
      </c>
      <c r="C23" s="39">
        <v>1500</v>
      </c>
      <c r="D23" s="27">
        <f t="shared" si="1"/>
        <v>0</v>
      </c>
      <c r="E23" s="33"/>
      <c r="F23" s="15"/>
    </row>
    <row r="24" spans="1:6" s="13" customFormat="1" ht="39.75" customHeight="1">
      <c r="A24" s="31" t="s">
        <v>265</v>
      </c>
      <c r="B24" s="39">
        <v>300</v>
      </c>
      <c r="C24" s="39">
        <f>300+600</f>
        <v>900</v>
      </c>
      <c r="D24" s="27">
        <f t="shared" si="1"/>
        <v>600</v>
      </c>
      <c r="E24" s="33"/>
      <c r="F24" s="15"/>
    </row>
    <row r="25" spans="1:6" s="13" customFormat="1" ht="39.75" customHeight="1">
      <c r="A25" s="31" t="s">
        <v>266</v>
      </c>
      <c r="B25" s="39">
        <v>590</v>
      </c>
      <c r="C25" s="39">
        <v>590</v>
      </c>
      <c r="D25" s="27">
        <f t="shared" si="1"/>
        <v>0</v>
      </c>
      <c r="E25" s="33"/>
      <c r="F25" s="15" t="s">
        <v>262</v>
      </c>
    </row>
    <row r="26" spans="1:6" s="13" customFormat="1" ht="39.75" customHeight="1">
      <c r="A26" s="31" t="s">
        <v>267</v>
      </c>
      <c r="B26" s="39">
        <v>350</v>
      </c>
      <c r="C26" s="39">
        <v>350</v>
      </c>
      <c r="D26" s="27">
        <f t="shared" si="1"/>
        <v>0</v>
      </c>
      <c r="E26" s="33"/>
      <c r="F26" s="15" t="s">
        <v>262</v>
      </c>
    </row>
    <row r="27" spans="1:6" s="13" customFormat="1" ht="39.75" customHeight="1">
      <c r="A27" s="31" t="s">
        <v>268</v>
      </c>
      <c r="B27" s="39">
        <v>1250</v>
      </c>
      <c r="C27" s="39">
        <f>1250+2170</f>
        <v>3420</v>
      </c>
      <c r="D27" s="27">
        <f t="shared" si="1"/>
        <v>2170</v>
      </c>
      <c r="E27" s="40"/>
      <c r="F27" s="15" t="s">
        <v>262</v>
      </c>
    </row>
    <row r="28" spans="1:6" s="13" customFormat="1" ht="39.75" customHeight="1">
      <c r="A28" s="31" t="s">
        <v>269</v>
      </c>
      <c r="B28" s="39">
        <v>1100</v>
      </c>
      <c r="C28" s="39">
        <v>1100</v>
      </c>
      <c r="D28" s="27">
        <f t="shared" si="1"/>
        <v>0</v>
      </c>
      <c r="E28" s="40"/>
      <c r="F28" s="15" t="s">
        <v>262</v>
      </c>
    </row>
    <row r="29" spans="1:6" s="13" customFormat="1" ht="39.75" customHeight="1">
      <c r="A29" s="31" t="s">
        <v>270</v>
      </c>
      <c r="B29" s="39">
        <v>190.64</v>
      </c>
      <c r="C29" s="39">
        <v>190.64</v>
      </c>
      <c r="D29" s="27">
        <f t="shared" si="1"/>
        <v>0</v>
      </c>
      <c r="E29" s="33"/>
      <c r="F29" s="15" t="s">
        <v>262</v>
      </c>
    </row>
    <row r="30" spans="1:6" s="13" customFormat="1" ht="39.75" customHeight="1">
      <c r="A30" s="31" t="s">
        <v>271</v>
      </c>
      <c r="B30" s="39">
        <v>68.65</v>
      </c>
      <c r="C30" s="39">
        <v>68.65</v>
      </c>
      <c r="D30" s="27">
        <f t="shared" si="1"/>
        <v>0</v>
      </c>
      <c r="E30" s="33"/>
      <c r="F30" s="15"/>
    </row>
    <row r="31" spans="1:6" s="13" customFormat="1" ht="39.75" customHeight="1">
      <c r="A31" s="31" t="s">
        <v>272</v>
      </c>
      <c r="B31" s="39">
        <v>27</v>
      </c>
      <c r="C31" s="39">
        <v>27</v>
      </c>
      <c r="D31" s="27">
        <f aca="true" t="shared" si="2" ref="D31:D41">C31-B31</f>
        <v>0</v>
      </c>
      <c r="E31" s="33"/>
      <c r="F31" s="15" t="s">
        <v>262</v>
      </c>
    </row>
    <row r="32" spans="1:6" s="13" customFormat="1" ht="39.75" customHeight="1">
      <c r="A32" s="31" t="s">
        <v>273</v>
      </c>
      <c r="B32" s="39">
        <v>223.885</v>
      </c>
      <c r="C32" s="32">
        <v>223.885</v>
      </c>
      <c r="D32" s="41">
        <f t="shared" si="2"/>
        <v>0</v>
      </c>
      <c r="E32" s="33"/>
      <c r="F32" s="15" t="s">
        <v>260</v>
      </c>
    </row>
    <row r="33" spans="1:6" s="13" customFormat="1" ht="39.75" customHeight="1">
      <c r="A33" s="31" t="s">
        <v>274</v>
      </c>
      <c r="B33" s="39">
        <v>861.446</v>
      </c>
      <c r="C33" s="32">
        <v>861.446</v>
      </c>
      <c r="D33" s="41">
        <f t="shared" si="2"/>
        <v>0</v>
      </c>
      <c r="E33" s="33"/>
      <c r="F33" s="15" t="s">
        <v>275</v>
      </c>
    </row>
    <row r="34" spans="1:6" s="13" customFormat="1" ht="39.75" customHeight="1">
      <c r="A34" s="31" t="s">
        <v>276</v>
      </c>
      <c r="B34" s="39">
        <v>352.58</v>
      </c>
      <c r="C34" s="39">
        <v>352.58</v>
      </c>
      <c r="D34" s="27">
        <f t="shared" si="2"/>
        <v>0</v>
      </c>
      <c r="E34" s="33"/>
      <c r="F34" s="15"/>
    </row>
    <row r="35" spans="1:6" s="13" customFormat="1" ht="39.75" customHeight="1">
      <c r="A35" s="31" t="s">
        <v>277</v>
      </c>
      <c r="B35" s="39">
        <v>800</v>
      </c>
      <c r="C35" s="39">
        <v>800</v>
      </c>
      <c r="D35" s="27">
        <f t="shared" si="2"/>
        <v>0</v>
      </c>
      <c r="E35" s="33"/>
      <c r="F35" s="15"/>
    </row>
    <row r="36" spans="1:6" s="13" customFormat="1" ht="39.75" customHeight="1">
      <c r="A36" s="31" t="s">
        <v>278</v>
      </c>
      <c r="B36" s="39">
        <v>1360.066</v>
      </c>
      <c r="C36" s="39">
        <v>1360.066</v>
      </c>
      <c r="D36" s="27">
        <f t="shared" si="2"/>
        <v>0</v>
      </c>
      <c r="E36" s="33"/>
      <c r="F36" s="15"/>
    </row>
    <row r="37" spans="1:6" s="13" customFormat="1" ht="39.75" customHeight="1">
      <c r="A37" s="31" t="s">
        <v>279</v>
      </c>
      <c r="B37" s="39">
        <v>4.05</v>
      </c>
      <c r="C37" s="39">
        <v>4.05</v>
      </c>
      <c r="D37" s="27">
        <f t="shared" si="2"/>
        <v>0</v>
      </c>
      <c r="E37" s="33"/>
      <c r="F37" s="15"/>
    </row>
    <row r="38" spans="1:6" s="13" customFormat="1" ht="39.75" customHeight="1">
      <c r="A38" s="31" t="s">
        <v>280</v>
      </c>
      <c r="B38" s="39">
        <v>302.56432</v>
      </c>
      <c r="C38" s="39">
        <v>302.56432</v>
      </c>
      <c r="D38" s="27">
        <f t="shared" si="2"/>
        <v>0</v>
      </c>
      <c r="E38" s="33"/>
      <c r="F38" s="15"/>
    </row>
    <row r="39" spans="1:6" s="13" customFormat="1" ht="39.75" customHeight="1">
      <c r="A39" s="31" t="s">
        <v>281</v>
      </c>
      <c r="B39" s="39">
        <v>200</v>
      </c>
      <c r="C39" s="39">
        <v>200</v>
      </c>
      <c r="D39" s="27">
        <f t="shared" si="2"/>
        <v>0</v>
      </c>
      <c r="E39" s="33"/>
      <c r="F39" s="15"/>
    </row>
    <row r="40" spans="1:6" s="13" customFormat="1" ht="39.75" customHeight="1">
      <c r="A40" s="38" t="s">
        <v>282</v>
      </c>
      <c r="B40" s="39">
        <v>600</v>
      </c>
      <c r="C40" s="39">
        <v>600</v>
      </c>
      <c r="D40" s="29">
        <f t="shared" si="2"/>
        <v>0</v>
      </c>
      <c r="E40" s="33"/>
      <c r="F40" s="15" t="s">
        <v>275</v>
      </c>
    </row>
    <row r="41" spans="1:6" s="13" customFormat="1" ht="39.75" customHeight="1">
      <c r="A41" s="37" t="s">
        <v>38</v>
      </c>
      <c r="B41" s="42">
        <f>B20+B6</f>
        <v>57131.461319999995</v>
      </c>
      <c r="C41" s="43">
        <f>C20+C6</f>
        <v>59901.461319999995</v>
      </c>
      <c r="D41" s="44">
        <f t="shared" si="2"/>
        <v>2770</v>
      </c>
      <c r="E41" s="33"/>
      <c r="F41" s="15" t="s">
        <v>262</v>
      </c>
    </row>
    <row r="42" spans="1:5" s="13" customFormat="1" ht="18.75" customHeight="1">
      <c r="A42" s="45"/>
      <c r="E42" s="46"/>
    </row>
  </sheetData>
  <sheetProtection/>
  <mergeCells count="3">
    <mergeCell ref="A2:E2"/>
    <mergeCell ref="D3:E3"/>
    <mergeCell ref="A4:A5"/>
  </mergeCells>
  <printOptions/>
  <pageMargins left="0.7083333333333334" right="0.2361111111111111" top="0.9444444444444444" bottom="0.7868055555555555" header="0.5118055555555555" footer="0.5118055555555555"/>
  <pageSetup firstPageNumber="11" useFirstPageNumber="1" horizontalDpi="600" verticalDpi="600" orientation="portrait" paperSize="9"/>
  <headerFooter scaleWithDoc="0" alignWithMargins="0">
    <oddFooter>&amp;C第 &amp;P+1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60500</cp:lastModifiedBy>
  <cp:lastPrinted>2020-05-08T03:12:27Z</cp:lastPrinted>
  <dcterms:created xsi:type="dcterms:W3CDTF">1996-12-17T01:32:42Z</dcterms:created>
  <dcterms:modified xsi:type="dcterms:W3CDTF">2020-12-08T06:44:53Z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14</vt:lpwstr>
  </property>
</Properties>
</file>